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435.xml" ContentType="application/vnd.openxmlformats-officedocument.spreadsheetml.revisionLog+xml"/>
  <Override PartName="/xl/revisions/revisionLog85.xml" ContentType="application/vnd.openxmlformats-officedocument.spreadsheetml.revisionLog+xml"/>
  <Override PartName="/xl/revisions/revisionLog488.xml" ContentType="application/vnd.openxmlformats-officedocument.spreadsheetml.revisionLog+xml"/>
  <Override PartName="/xl/revisions/revisionLog110.xml" ContentType="application/vnd.openxmlformats-officedocument.spreadsheetml.revisionLog+xml"/>
  <Override PartName="/xl/revisions/revisionLog302.xml" ContentType="application/vnd.openxmlformats-officedocument.spreadsheetml.revisionLog+xml"/>
  <Override PartName="/xl/revisions/revisionLog400.xml" ContentType="application/vnd.openxmlformats-officedocument.spreadsheetml.revisionLog+xml"/>
  <Override PartName="/xl/revisions/revisionLog150.xml" ContentType="application/vnd.openxmlformats-officedocument.spreadsheetml.revisionLog+xml"/>
  <Override PartName="/xl/revisions/revisionLog344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212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410.xml" ContentType="application/vnd.openxmlformats-officedocument.spreadsheetml.revisionLog+xml"/>
  <Override PartName="/xl/revisions/revisionLog446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157.xml" ContentType="application/vnd.openxmlformats-officedocument.spreadsheetml.revisionLog+xml"/>
  <Override PartName="/xl/revisions/revisionLog271.xml" ContentType="application/vnd.openxmlformats-officedocument.spreadsheetml.revisionLog+xml"/>
  <Override PartName="/xl/revisions/revisionLog313.xml" ContentType="application/vnd.openxmlformats-officedocument.spreadsheetml.revisionLog+xml"/>
  <Override PartName="/xl/revisions/revisionLog355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180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23.xml" ContentType="application/vnd.openxmlformats-officedocument.spreadsheetml.revisionLog+xml"/>
  <Override PartName="/xl/revisions/revisionLog257.xml" ContentType="application/vnd.openxmlformats-officedocument.spreadsheetml.revisionLog+xml"/>
  <Override PartName="/xl/revisions/revisionLog421.xml" ContentType="application/vnd.openxmlformats-officedocument.spreadsheetml.revisionLog+xml"/>
  <Override PartName="/xl/revisions/revisionLog454.xml" ContentType="application/vnd.openxmlformats-officedocument.spreadsheetml.revisionLog+xml"/>
  <Override PartName="/xl/revisions/revisionLog468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90.xml" ContentType="application/vnd.openxmlformats-officedocument.spreadsheetml.revisionLog+xml"/>
  <Override PartName="/xl/revisions/revisionLog132.xml" ContentType="application/vnd.openxmlformats-officedocument.spreadsheetml.revisionLog+xml"/>
  <Override PartName="/xl/revisions/revisionLog166.xml" ContentType="application/vnd.openxmlformats-officedocument.spreadsheetml.revisionLog+xml"/>
  <Override PartName="/xl/revisions/revisionLog282.xml" ContentType="application/vnd.openxmlformats-officedocument.spreadsheetml.revisionLog+xml"/>
  <Override PartName="/xl/revisions/revisionLog324.xml" ContentType="application/vnd.openxmlformats-officedocument.spreadsheetml.revisionLog+xml"/>
  <Override PartName="/xl/revisions/revisionLog380.xml" ContentType="application/vnd.openxmlformats-officedocument.spreadsheetml.revisionLog+xml"/>
  <Override PartName="/xl/revisions/revisionLog192.xml" ContentType="application/vnd.openxmlformats-officedocument.spreadsheetml.revisionLog+xml"/>
  <Override PartName="/xl/revisions/revisionLog366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234.xml" ContentType="application/vnd.openxmlformats-officedocument.spreadsheetml.revisionLog+xml"/>
  <Override PartName="/xl/revisions/revisionLog268.xml" ContentType="application/vnd.openxmlformats-officedocument.spreadsheetml.revisionLog+xml"/>
  <Override PartName="/xl/revisions/revisionLog391.xml" ContentType="application/vnd.openxmlformats-officedocument.spreadsheetml.revisionLog+xml"/>
  <Override PartName="/xl/revisions/revisionLog428.xml" ContentType="application/vnd.openxmlformats-officedocument.spreadsheetml.revisionLog+xml"/>
  <Override PartName="/xl/revisions/revisionLog479.xml" ContentType="application/vnd.openxmlformats-officedocument.spreadsheetml.revisionLog+xml"/>
  <Override PartName="/xl/revisions/revisionLog101.xml" ContentType="application/vnd.openxmlformats-officedocument.spreadsheetml.revisionLog+xml"/>
  <Override PartName="/xl/revisions/revisionLog123.xml" ContentType="application/vnd.openxmlformats-officedocument.spreadsheetml.revisionLog+xml"/>
  <Override PartName="/xl/revisions/revisionLog293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177.xml" ContentType="application/vnd.openxmlformats-officedocument.spreadsheetml.revisionLog+xml"/>
  <Override PartName="/xl/revisions/revisionLog335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203.xml" ContentType="application/vnd.openxmlformats-officedocument.spreadsheetml.revisionLog+xml"/>
  <Override PartName="/xl/revisions/revisionLog245.xml" ContentType="application/vnd.openxmlformats-officedocument.spreadsheetml.revisionLog+xml"/>
  <Override PartName="/xl/revisions/revisionLog401.xml" ContentType="application/vnd.openxmlformats-officedocument.spreadsheetml.revisionLog+xml"/>
  <Override PartName="/xl/revisions/revisionLog437.xml" ContentType="application/vnd.openxmlformats-officedocument.spreadsheetml.revisionLog+xml"/>
  <Override PartName="/xl/revisions/revisionLog490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Log304.xml" ContentType="application/vnd.openxmlformats-officedocument.spreadsheetml.revisionLog+xml"/>
  <Override PartName="/xl/revisions/revisionLog152.xml" ContentType="application/vnd.openxmlformats-officedocument.spreadsheetml.revisionLog+xml"/>
  <Override PartName="/xl/revisions/revisionLog346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214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371.xml" ContentType="application/vnd.openxmlformats-officedocument.spreadsheetml.revisionLog+xml"/>
  <Override PartName="/xl/revisions/revisionLog412.xml" ContentType="application/vnd.openxmlformats-officedocument.spreadsheetml.revisionLog+xml"/>
  <Override PartName="/xl/revisions/revisionLog448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12311.xml" ContentType="application/vnd.openxmlformats-officedocument.spreadsheetml.revisionLog+xml"/>
  <Override PartName="/xl/revisions/revisionLog273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315.xml" ContentType="application/vnd.openxmlformats-officedocument.spreadsheetml.revisionLog+xml"/>
  <Override PartName="/xl/revisions/revisionLog357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168.xml" ContentType="application/vnd.openxmlformats-officedocument.spreadsheetml.revisionLog+xml"/>
  <Override PartName="/xl/revisions/revisionLog182.xml" ContentType="application/vnd.openxmlformats-officedocument.spreadsheetml.revisionLog+xml"/>
  <Override PartName="/xl/revisions/revisionLog225.xml" ContentType="application/vnd.openxmlformats-officedocument.spreadsheetml.revisionLog+xml"/>
  <Override PartName="/xl/revisions/revisionLog382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92.xml" ContentType="application/vnd.openxmlformats-officedocument.spreadsheetml.revisionLog+xml"/>
  <Override PartName="/xl/revisions/revisionLog259.xml" ContentType="application/vnd.openxmlformats-officedocument.spreadsheetml.revisionLog+xml"/>
  <Override PartName="/xl/revisions/revisionLog456.xml" ContentType="application/vnd.openxmlformats-officedocument.spreadsheetml.revisionLog+xml"/>
  <Override PartName="/xl/revisions/revisionLog470.xml" ContentType="application/vnd.openxmlformats-officedocument.spreadsheetml.revisionLog+xml"/>
  <Override PartName="/xl/revisions/revisionLog13411.xml" ContentType="application/vnd.openxmlformats-officedocument.spreadsheetml.revisionLog+xml"/>
  <Override PartName="/xl/revisions/revisionLog284.xml" ContentType="application/vnd.openxmlformats-officedocument.spreadsheetml.revisionLog+xml"/>
  <Override PartName="/xl/revisions/revisionLog326.xml" ContentType="application/vnd.openxmlformats-officedocument.spreadsheetml.revisionLog+xml"/>
  <Override PartName="/xl/revisions/revisionLog368.xml" ContentType="application/vnd.openxmlformats-officedocument.spreadsheetml.revisionLog+xml"/>
  <Override PartName="/xl/revisions/revisionLog481.xml" ContentType="application/vnd.openxmlformats-officedocument.spreadsheetml.revisionLog+xml"/>
  <Override PartName="/xl/revisions/revisionLog194.xml" ContentType="application/vnd.openxmlformats-officedocument.spreadsheetml.revisionLog+xml"/>
  <Override PartName="/xl/revisions/revisionLog236.xml" ContentType="application/vnd.openxmlformats-officedocument.spreadsheetml.revisionLog+xml"/>
  <Override PartName="/xl/revisions/revisionLog393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270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03.xml" ContentType="application/vnd.openxmlformats-officedocument.spreadsheetml.revisionLog+xml"/>
  <Override PartName="/xl/revisions/revisionLog143.xml" ContentType="application/vnd.openxmlformats-officedocument.spreadsheetml.revisionLog+xml"/>
  <Override PartName="/xl/revisions/revisionLog295.xml" ContentType="application/vnd.openxmlformats-officedocument.spreadsheetml.revisionLog+xml"/>
  <Override PartName="/xl/revisions/revisionLog337.xml" ContentType="application/vnd.openxmlformats-officedocument.spreadsheetml.revisionLog+xml"/>
  <Override PartName="/xl/revisions/revisionLog492.xml" ContentType="application/vnd.openxmlformats-officedocument.spreadsheetml.revisionLog+xml"/>
  <Override PartName="/xl/revisions/revisionLog191.xml" ContentType="application/vnd.openxmlformats-officedocument.spreadsheetml.revisionLog+xml"/>
  <Override PartName="/xl/revisions/revisionLog1241.xml" ContentType="application/vnd.openxmlformats-officedocument.spreadsheetml.revisionLog+xml"/>
  <Override PartName="/xl/revisions/revisionLog274.xml" ContentType="application/vnd.openxmlformats-officedocument.spreadsheetml.revisionLog+xml"/>
  <Override PartName="/xl/revisions/revisionLog316.xml" ContentType="application/vnd.openxmlformats-officedocument.spreadsheetml.revisionLog+xml"/>
  <Override PartName="/xl/revisions/revisionLog358.xml" ContentType="application/vnd.openxmlformats-officedocument.spreadsheetml.revisionLog+xml"/>
  <Override PartName="/xl/revisions/revisionLog471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154.xml" ContentType="application/vnd.openxmlformats-officedocument.spreadsheetml.revisionLog+xml"/>
  <Override PartName="/xl/revisions/revisionLog205.xml" ContentType="application/vnd.openxmlformats-officedocument.spreadsheetml.revisionLog+xml"/>
  <Override PartName="/xl/revisions/revisionLog403.xml" ContentType="application/vnd.openxmlformats-officedocument.spreadsheetml.revisionLog+xml"/>
  <Override PartName="/xl/revisions/revisionLog169.xml" ContentType="application/vnd.openxmlformats-officedocument.spreadsheetml.revisionLog+xml"/>
  <Override PartName="/xl/revisions/revisionLog183.xml" ContentType="application/vnd.openxmlformats-officedocument.spreadsheetml.revisionLog+xml"/>
  <Override PartName="/xl/revisions/revisionLog226.xml" ContentType="application/vnd.openxmlformats-officedocument.spreadsheetml.revisionLog+xml"/>
  <Override PartName="/xl/revisions/revisionLog383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247.xml" ContentType="application/vnd.openxmlformats-officedocument.spreadsheetml.revisionLog+xml"/>
  <Override PartName="/xl/revisions/revisionLog439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260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457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141.xml" ContentType="application/vnd.openxmlformats-officedocument.spreadsheetml.revisionLog+xml"/>
  <Override PartName="/xl/revisions/revisionLog306.xml" ContentType="application/vnd.openxmlformats-officedocument.spreadsheetml.revisionLog+xml"/>
  <Override PartName="/xl/revisions/revisionLog348.xml" ContentType="application/vnd.openxmlformats-officedocument.spreadsheetml.revisionLog+xml"/>
  <Override PartName="/xl/revisions/revisionLog461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93.xml" ContentType="application/vnd.openxmlformats-officedocument.spreadsheetml.revisionLog+xml"/>
  <Override PartName="/xl/revisions/revisionLog1351.xml" ContentType="application/vnd.openxmlformats-officedocument.spreadsheetml.revisionLog+xml"/>
  <Override PartName="/xl/revisions/revisionLog285.xml" ContentType="application/vnd.openxmlformats-officedocument.spreadsheetml.revisionLog+xml"/>
  <Override PartName="/xl/revisions/revisionLog327.xml" ContentType="application/vnd.openxmlformats-officedocument.spreadsheetml.revisionLog+xml"/>
  <Override PartName="/xl/revisions/revisionLog482.xml" ContentType="application/vnd.openxmlformats-officedocument.spreadsheetml.revisionLog+xml"/>
  <Override PartName="/xl/revisions/revisionLog160.xml" ContentType="application/vnd.openxmlformats-officedocument.spreadsheetml.revisionLog+xml"/>
  <Override PartName="/xl/revisions/revisionLog373.xml" ContentType="application/vnd.openxmlformats-officedocument.spreadsheetml.revisionLog+xml"/>
  <Override PartName="/xl/revisions/revisionLog144.xml" ContentType="application/vnd.openxmlformats-officedocument.spreadsheetml.revisionLog+xml"/>
  <Override PartName="/xl/revisions/revisionLog195.xml" ContentType="application/vnd.openxmlformats-officedocument.spreadsheetml.revisionLog+xml"/>
  <Override PartName="/xl/revisions/revisionLog369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216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414.xml" ContentType="application/vnd.openxmlformats-officedocument.spreadsheetml.revisionLog+xml"/>
  <Override PartName="/xl/revisions/revisionLog114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237.xml" ContentType="application/vnd.openxmlformats-officedocument.spreadsheetml.revisionLog+xml"/>
  <Override PartName="/xl/revisions/revisionLog394.xml" ContentType="application/vnd.openxmlformats-officedocument.spreadsheetml.revisionLog+xml"/>
  <Override PartName="/xl/revisions/revisionLog429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125.xml" ContentType="application/vnd.openxmlformats-officedocument.spreadsheetml.revisionLog+xml"/>
  <Override PartName="/xl/revisions/revisionLog261.xml" ContentType="application/vnd.openxmlformats-officedocument.spreadsheetml.revisionLog+xml"/>
  <Override PartName="/xl/revisions/revisionLog275.xml" ContentType="application/vnd.openxmlformats-officedocument.spreadsheetml.revisionLog+xml"/>
  <Override PartName="/xl/revisions/revisionLog317.xml" ContentType="application/vnd.openxmlformats-officedocument.spreadsheetml.revisionLog+xml"/>
  <Override PartName="/xl/revisions/revisionLog472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104.xml" ContentType="application/vnd.openxmlformats-officedocument.spreadsheetml.revisionLog+xml"/>
  <Override PartName="/xl/revisions/revisionLog296.xml" ContentType="application/vnd.openxmlformats-officedocument.spreadsheetml.revisionLog+xml"/>
  <Override PartName="/xl/revisions/revisionLog338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36.xml" ContentType="application/vnd.openxmlformats-officedocument.spreadsheetml.revisionLog+xml"/>
  <Override PartName="/xl/revisions/revisionLog184.xml" ContentType="application/vnd.openxmlformats-officedocument.spreadsheetml.revisionLog+xml"/>
  <Override PartName="/xl/revisions/revisionLog359.xml" ContentType="application/vnd.openxmlformats-officedocument.spreadsheetml.revisionLog+xml"/>
  <Override PartName="/xl/revisions/revisionLog1551.xml" ContentType="application/vnd.openxmlformats-officedocument.spreadsheetml.revisionLog+xml"/>
  <Override PartName="/xl/revisions/revisionLog170.xml" ContentType="application/vnd.openxmlformats-officedocument.spreadsheetml.revisionLog+xml"/>
  <Override PartName="/xl/revisions/revisionLog227.xml" ContentType="application/vnd.openxmlformats-officedocument.spreadsheetml.revisionLog+xml"/>
  <Override PartName="/xl/revisions/revisionLog384.xml" ContentType="application/vnd.openxmlformats-officedocument.spreadsheetml.revisionLog+xml"/>
  <Override PartName="/xl/revisions/revisionLog422.xml" ContentType="application/vnd.openxmlformats-officedocument.spreadsheetml.revisionLog+xml"/>
  <Override PartName="/xl/revisions/revisionLog458.xml" ContentType="application/vnd.openxmlformats-officedocument.spreadsheetml.revisionLog+xml"/>
  <Override PartName="/xl/revisions/revisionLog206.xml" ContentType="application/vnd.openxmlformats-officedocument.spreadsheetml.revisionLog+xml"/>
  <Override PartName="/xl/revisions/revisionLog248.xml" ContentType="application/vnd.openxmlformats-officedocument.spreadsheetml.revisionLog+xml"/>
  <Override PartName="/xl/revisions/revisionLog404.xml" ContentType="application/vnd.openxmlformats-officedocument.spreadsheetml.revisionLog+xml"/>
  <Override PartName="/xl/revisions/revisionLog440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94.xml" ContentType="application/vnd.openxmlformats-officedocument.spreadsheetml.revisionLog+xml"/>
  <Override PartName="/xl/revisions/revisionLog286.xml" ContentType="application/vnd.openxmlformats-officedocument.spreadsheetml.revisionLog+xml"/>
  <Override PartName="/xl/revisions/revisionLog483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15.xml" ContentType="application/vnd.openxmlformats-officedocument.spreadsheetml.revisionLog+xml"/>
  <Override PartName="/xl/revisions/revisionLog251.xml" ContentType="application/vnd.openxmlformats-officedocument.spreadsheetml.revisionLog+xml"/>
  <Override PartName="/xl/revisions/revisionLog307.xml" ContentType="application/vnd.openxmlformats-officedocument.spreadsheetml.revisionLog+xml"/>
  <Override PartName="/xl/revisions/revisionLog462.xml" ContentType="application/vnd.openxmlformats-officedocument.spreadsheetml.revisionLog+xml"/>
  <Override PartName="/xl/revisions/revisionLog145.xml" ContentType="application/vnd.openxmlformats-officedocument.spreadsheetml.revisionLog+xml"/>
  <Override PartName="/xl/revisions/revisionLog328.xml" ContentType="application/vnd.openxmlformats-officedocument.spreadsheetml.revisionLog+xml"/>
  <Override PartName="/xl/revisions/revisionLog370.xml" ContentType="application/vnd.openxmlformats-officedocument.spreadsheetml.revisionLog+xml"/>
  <Override PartName="/xl/revisions/revisionLog126.xml" ContentType="application/vnd.openxmlformats-officedocument.spreadsheetml.revisionLog+xml"/>
  <Override PartName="/xl/revisions/revisionLog349.xml" ContentType="application/vnd.openxmlformats-officedocument.spreadsheetml.revisionLog+xml"/>
  <Override PartName="/xl/revisions/revisionLog196.xml" ContentType="application/vnd.openxmlformats-officedocument.spreadsheetml.revisionLog+xml"/>
  <Override PartName="/xl/revisions/revisionLog238.xml" ContentType="application/vnd.openxmlformats-officedocument.spreadsheetml.revisionLog+xml"/>
  <Override PartName="/xl/revisions/revisionLog395.xml" ContentType="application/vnd.openxmlformats-officedocument.spreadsheetml.revisionLog+xml"/>
  <Override PartName="/xl/revisions/revisionLog430.xml" ContentType="application/vnd.openxmlformats-officedocument.spreadsheetml.revisionLog+xml"/>
  <Override PartName="/xl/revisions/revisionLog161.xml" ContentType="application/vnd.openxmlformats-officedocument.spreadsheetml.revisionLog+xml"/>
  <Override PartName="/xl/revisions/revisionLog217.xml" ContentType="application/vnd.openxmlformats-officedocument.spreadsheetml.revisionLog+xml"/>
  <Override PartName="/xl/revisions/revisionLog374.xml" ContentType="application/vnd.openxmlformats-officedocument.spreadsheetml.revisionLog+xml"/>
  <Override PartName="/xl/revisions/revisionLog415.xml" ContentType="application/vnd.openxmlformats-officedocument.spreadsheetml.revisionLog+xml"/>
  <Override PartName="/xl/revisions/revisionLog449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105.xml" ContentType="application/vnd.openxmlformats-officedocument.spreadsheetml.revisionLog+xml"/>
  <Override PartName="/xl/revisions/revisionLog249.xml" ContentType="application/vnd.openxmlformats-officedocument.spreadsheetml.revisionLog+xml"/>
  <Override PartName="/xl/revisions/revisionLog297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62.xml" ContentType="application/vnd.openxmlformats-officedocument.spreadsheetml.revisionLog+xml"/>
  <Override PartName="/xl/revisions/revisionLog276.xml" ContentType="application/vnd.openxmlformats-officedocument.spreadsheetml.revisionLog+xml"/>
  <Override PartName="/xl/revisions/revisionLog473.xml" ContentType="application/vnd.openxmlformats-officedocument.spreadsheetml.revisionLog+xml"/>
  <Override PartName="/xl/revisions/revisionLog116.xml" ContentType="application/vnd.openxmlformats-officedocument.spreadsheetml.revisionLog+xml"/>
  <Override PartName="/xl/revisions/revisionLog339.xml" ContentType="application/vnd.openxmlformats-officedocument.spreadsheetml.revisionLog+xml"/>
  <Override PartName="/xl/revisions/revisionLog493.xml" ContentType="application/vnd.openxmlformats-officedocument.spreadsheetml.revisionLog+xml"/>
  <Override PartName="/xl/revisions/revisionLog318.xml" ContentType="application/vnd.openxmlformats-officedocument.spreadsheetml.revisionLog+xml"/>
  <Override PartName="/xl/revisions/revisionLog360.xml" ContentType="application/vnd.openxmlformats-officedocument.spreadsheetml.revisionLog+xml"/>
  <Override PartName="/xl/revisions/revisionLog127.xml" ContentType="application/vnd.openxmlformats-officedocument.spreadsheetml.revisionLog+xml"/>
  <Override PartName="/xl/revisions/revisionLog207.xml" ContentType="application/vnd.openxmlformats-officedocument.spreadsheetml.revisionLog+xml"/>
  <Override PartName="/xl/revisions/revisionLog405.xml" ContentType="application/vnd.openxmlformats-officedocument.spreadsheetml.revisionLog+xml"/>
  <Override PartName="/xl/revisions/revisionLog441.xml" ContentType="application/vnd.openxmlformats-officedocument.spreadsheetml.revisionLog+xml"/>
  <Override PartName="/xl/revisions/revisionLog137.xml" ContentType="application/vnd.openxmlformats-officedocument.spreadsheetml.revisionLog+xml"/>
  <Override PartName="/xl/revisions/revisionLog171.xml" ContentType="application/vnd.openxmlformats-officedocument.spreadsheetml.revisionLog+xml"/>
  <Override PartName="/xl/revisions/revisionLog185.xml" ContentType="application/vnd.openxmlformats-officedocument.spreadsheetml.revisionLog+xml"/>
  <Override PartName="/xl/revisions/revisionLog228.xml" ContentType="application/vnd.openxmlformats-officedocument.spreadsheetml.revisionLog+xml"/>
  <Override PartName="/xl/revisions/revisionLog385.xml" ContentType="application/vnd.openxmlformats-officedocument.spreadsheetml.revisionLog+xml"/>
  <Override PartName="/xl/revisions/revisionLog423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1112.xml" ContentType="application/vnd.openxmlformats-officedocument.spreadsheetml.revisionLog+xml"/>
  <Override PartName="/xl/revisions/revisionLog252.xml" ContentType="application/vnd.openxmlformats-officedocument.spreadsheetml.revisionLog+xml"/>
  <Override PartName="/xl/revisions/revisionLog463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95.xml" ContentType="application/vnd.openxmlformats-officedocument.spreadsheetml.revisionLog+xml"/>
  <Override PartName="/xl/revisions/revisionLog239.xml" ContentType="application/vnd.openxmlformats-officedocument.spreadsheetml.revisionLog+xml"/>
  <Override PartName="/xl/revisions/revisionLog287.xml" ContentType="application/vnd.openxmlformats-officedocument.spreadsheetml.revisionLog+xml"/>
  <Override PartName="/xl/revisions/revisionLog459.xml" ContentType="application/vnd.openxmlformats-officedocument.spreadsheetml.revisionLog+xml"/>
  <Override PartName="/xl/revisions/revisionLog308.xml" ContentType="application/vnd.openxmlformats-officedocument.spreadsheetml.revisionLog+xml"/>
  <Override PartName="/xl/revisions/revisionLog350.xml" ContentType="application/vnd.openxmlformats-officedocument.spreadsheetml.revisionLog+xml"/>
  <Override PartName="/xl/revisions/revisionLog106.xml" ContentType="application/vnd.openxmlformats-officedocument.spreadsheetml.revisionLog+xml"/>
  <Override PartName="/xl/revisions/revisionLog329.xml" ContentType="application/vnd.openxmlformats-officedocument.spreadsheetml.revisionLog+xml"/>
  <Override PartName="/xl/revisions/revisionLog484.xml" ContentType="application/vnd.openxmlformats-officedocument.spreadsheetml.revisionLog+xml"/>
  <Override PartName="/xl/revisions/revisionLog1271.xml" ContentType="application/vnd.openxmlformats-officedocument.spreadsheetml.revisionLog+xml"/>
  <Override PartName="/xl/revisions/revisionLog162.xml" ContentType="application/vnd.openxmlformats-officedocument.spreadsheetml.revisionLog+xml"/>
  <Override PartName="/xl/revisions/revisionLog218.xml" ContentType="application/vnd.openxmlformats-officedocument.spreadsheetml.revisionLog+xml"/>
  <Override PartName="/xl/revisions/revisionLog361.xml" ContentType="application/vnd.openxmlformats-officedocument.spreadsheetml.revisionLog+xml"/>
  <Override PartName="/xl/revisions/revisionLog375.xml" ContentType="application/vnd.openxmlformats-officedocument.spreadsheetml.revisionLog+xml"/>
  <Override PartName="/xl/revisions/revisionLog416.xml" ContentType="application/vnd.openxmlformats-officedocument.spreadsheetml.revisionLog+xml"/>
  <Override PartName="/xl/revisions/revisionLog146.xml" ContentType="application/vnd.openxmlformats-officedocument.spreadsheetml.revisionLog+xml"/>
  <Override PartName="/xl/revisions/revisionLog197.xml" ContentType="application/vnd.openxmlformats-officedocument.spreadsheetml.revisionLog+xml"/>
  <Override PartName="/xl/revisions/revisionLog396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29.xml" ContentType="application/vnd.openxmlformats-officedocument.spreadsheetml.revisionLog+xml"/>
  <Override PartName="/xl/revisions/revisionLog277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250.xml" ContentType="application/vnd.openxmlformats-officedocument.spreadsheetml.revisionLog+xml"/>
  <Override PartName="/xl/revisions/revisionLog431.xml" ContentType="application/vnd.openxmlformats-officedocument.spreadsheetml.revisionLog+xml"/>
  <Override PartName="/xl/revisions/revisionLog96.xml" ContentType="application/vnd.openxmlformats-officedocument.spreadsheetml.revisionLog+xml"/>
  <Override PartName="/xl/revisions/revisionLog263.xml" ContentType="application/vnd.openxmlformats-officedocument.spreadsheetml.revisionLog+xml"/>
  <Override PartName="/xl/revisions/revisionLog319.xml" ContentType="application/vnd.openxmlformats-officedocument.spreadsheetml.revisionLog+xml"/>
  <Override PartName="/xl/revisions/revisionLog474.xml" ContentType="application/vnd.openxmlformats-officedocument.spreadsheetml.revisionLog+xml"/>
  <Override PartName="/xl/revisions/revisionLog298.xml" ContentType="application/vnd.openxmlformats-officedocument.spreadsheetml.revisionLog+xml"/>
  <Override PartName="/xl/revisions/revisionLog340.xml" ContentType="application/vnd.openxmlformats-officedocument.spreadsheetml.revisionLog+xml"/>
  <Override PartName="/xl/revisions/revisionLog494.xml" ContentType="application/vnd.openxmlformats-officedocument.spreadsheetml.revisionLog+xml"/>
  <Override PartName="/xl/revisions/revisionLog138.xml" ContentType="application/vnd.openxmlformats-officedocument.spreadsheetml.revisionLog+xml"/>
  <Override PartName="/xl/revisions/revisionLog172.xml" ContentType="application/vnd.openxmlformats-officedocument.spreadsheetml.revisionLog+xml"/>
  <Override PartName="/xl/revisions/revisionLog186.xml" ContentType="application/vnd.openxmlformats-officedocument.spreadsheetml.revisionLog+xml"/>
  <Override PartName="/xl/revisions/revisionLog386.xml" ContentType="application/vnd.openxmlformats-officedocument.spreadsheetml.revisionLog+xml"/>
  <Override PartName="/xl/revisions/revisionLog117.xml" ContentType="application/vnd.openxmlformats-officedocument.spreadsheetml.revisionLog+xml"/>
  <Override PartName="/xl/revisions/revisionLog1310.xml" ContentType="application/vnd.openxmlformats-officedocument.spreadsheetml.revisionLog+xml"/>
  <Override PartName="/xl/revisions/revisionLog208.xml" ContentType="application/vnd.openxmlformats-officedocument.spreadsheetml.revisionLog+xml"/>
  <Override PartName="/xl/revisions/revisionLog351.xml" ContentType="application/vnd.openxmlformats-officedocument.spreadsheetml.revisionLog+xml"/>
  <Override PartName="/xl/revisions/revisionLog406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173.xml" ContentType="application/vnd.openxmlformats-officedocument.spreadsheetml.revisionLog+xml"/>
  <Override PartName="/xl/revisions/revisionLog460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219.xml" ContentType="application/vnd.openxmlformats-officedocument.spreadsheetml.revisionLog+xml"/>
  <Override PartName="/xl/revisions/revisionLog442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240.xml" ContentType="application/vnd.openxmlformats-officedocument.spreadsheetml.revisionLog+xml"/>
  <Override PartName="/xl/revisions/revisionLog288.xml" ContentType="application/vnd.openxmlformats-officedocument.spreadsheetml.revisionLog+xml"/>
  <Override PartName="/xl/revisions/revisionLog330.xml" ContentType="application/vnd.openxmlformats-officedocument.spreadsheetml.revisionLog+xml"/>
  <Override PartName="/xl/revisions/revisionLog485.xml" ContentType="application/vnd.openxmlformats-officedocument.spreadsheetml.revisionLog+xml"/>
  <Override PartName="/xl/revisions/revisionLog1231.xml" ContentType="application/vnd.openxmlformats-officedocument.spreadsheetml.revisionLog+xml"/>
  <Override PartName="/xl/revisions/revisionLog86.xml" ContentType="application/vnd.openxmlformats-officedocument.spreadsheetml.revisionLog+xml"/>
  <Override PartName="/xl/revisions/revisionLog253.xml" ContentType="application/vnd.openxmlformats-officedocument.spreadsheetml.revisionLog+xml"/>
  <Override PartName="/xl/revisions/revisionLog309.xml" ContentType="application/vnd.openxmlformats-officedocument.spreadsheetml.revisionLog+xml"/>
  <Override PartName="/xl/revisions/revisionLog464.xml" ContentType="application/vnd.openxmlformats-officedocument.spreadsheetml.revisionLog+xml"/>
  <Override PartName="/xl/revisions/revisionLog107.xml" ContentType="application/vnd.openxmlformats-officedocument.spreadsheetml.revisionLog+xml"/>
  <Override PartName="/xl/revisions/revisionLog147.xml" ContentType="application/vnd.openxmlformats-officedocument.spreadsheetml.revisionLog+xml"/>
  <Override PartName="/xl/revisions/revisionLog198.xml" ContentType="application/vnd.openxmlformats-officedocument.spreadsheetml.revisionLog+xml"/>
  <Override PartName="/xl/revisions/revisionLog341.xml" ContentType="application/vnd.openxmlformats-officedocument.spreadsheetml.revisionLog+xml"/>
  <Override PartName="/xl/revisions/revisionLog397.xml" ContentType="application/vnd.openxmlformats-officedocument.spreadsheetml.revisionLog+xml"/>
  <Override PartName="/xl/revisions/revisionLog128.xml" ContentType="application/vnd.openxmlformats-officedocument.spreadsheetml.revisionLog+xml"/>
  <Override PartName="/xl/revisions/revisionLog163.xml" ContentType="application/vnd.openxmlformats-officedocument.spreadsheetml.revisionLog+xml"/>
  <Override PartName="/xl/revisions/revisionLog362.xml" ContentType="application/vnd.openxmlformats-officedocument.spreadsheetml.revisionLog+xml"/>
  <Override PartName="/xl/revisions/revisionLog376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209.xml" ContentType="application/vnd.openxmlformats-officedocument.spreadsheetml.revisionLog+xml"/>
  <Override PartName="/xl/revisions/revisionLog432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417.xml" ContentType="application/vnd.openxmlformats-officedocument.spreadsheetml.revisionLog+xml"/>
  <Override PartName="/xl/revisions/revisionLog450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24.xml" ContentType="application/vnd.openxmlformats-officedocument.spreadsheetml.revisionLog+xml"/>
  <Override PartName="/xl/revisions/revisionLog299.xml" ContentType="application/vnd.openxmlformats-officedocument.spreadsheetml.revisionLog+xml"/>
  <Override PartName="/xl/revisions/revisionLog495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230.xml" ContentType="application/vnd.openxmlformats-officedocument.spreadsheetml.revisionLog+xml"/>
  <Override PartName="/xl/revisions/revisionLog264.xml" ContentType="application/vnd.openxmlformats-officedocument.spreadsheetml.revisionLog+xml"/>
  <Override PartName="/xl/revisions/revisionLog278.xml" ContentType="application/vnd.openxmlformats-officedocument.spreadsheetml.revisionLog+xml"/>
  <Override PartName="/xl/revisions/revisionLog320.xml" ContentType="application/vnd.openxmlformats-officedocument.spreadsheetml.revisionLog+xml"/>
  <Override PartName="/xl/revisions/revisionLog475.xml" ContentType="application/vnd.openxmlformats-officedocument.spreadsheetml.revisionLog+xml"/>
  <Override PartName="/xl/revisions/revisionLog118.xml" ContentType="application/vnd.openxmlformats-officedocument.spreadsheetml.revisionLog+xml"/>
  <Override PartName="/xl/revisions/revisionLog141.xml" ContentType="application/vnd.openxmlformats-officedocument.spreadsheetml.revisionLog+xml"/>
  <Override PartName="/xl/revisions/revisionLog352.xml" ContentType="application/vnd.openxmlformats-officedocument.spreadsheetml.revisionLog+xml"/>
  <Override PartName="/xl/revisions/revisionLog97.xml" ContentType="application/vnd.openxmlformats-officedocument.spreadsheetml.revisionLog+xml"/>
  <Override PartName="/xl/revisions/revisionLog139.xml" ContentType="application/vnd.openxmlformats-officedocument.spreadsheetml.revisionLog+xml"/>
  <Override PartName="/xl/revisions/revisionLog1731.xml" ContentType="application/vnd.openxmlformats-officedocument.spreadsheetml.revisionLog+xml"/>
  <Override PartName="/xl/revisions/revisionLog187.xml" ContentType="application/vnd.openxmlformats-officedocument.spreadsheetml.revisionLog+xml"/>
  <Override PartName="/xl/revisions/revisionLog331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407.xml" ContentType="application/vnd.openxmlformats-officedocument.spreadsheetml.revisionLog+xml"/>
  <Override PartName="/xl/revisions/revisionLog443.xml" ContentType="application/vnd.openxmlformats-officedocument.spreadsheetml.revisionLog+xml"/>
  <Override PartName="/xl/revisions/revisionLog199.xml" ContentType="application/vnd.openxmlformats-officedocument.spreadsheetml.revisionLog+xml"/>
  <Override PartName="/xl/revisions/revisionLog387.xml" ContentType="application/vnd.openxmlformats-officedocument.spreadsheetml.revisionLog+xml"/>
  <Override PartName="/xl/revisions/revisionLog424.xml" ContentType="application/vnd.openxmlformats-officedocument.spreadsheetml.revisionLog+xml"/>
  <Override PartName="/xl/revisions/revisionLog1341.xml" ContentType="application/vnd.openxmlformats-officedocument.spreadsheetml.revisionLog+xml"/>
  <Override PartName="/xl/revisions/revisionLog220.xml" ContentType="application/vnd.openxmlformats-officedocument.spreadsheetml.revisionLog+xml"/>
  <Override PartName="/xl/revisions/revisionLog254.xml" ContentType="application/vnd.openxmlformats-officedocument.spreadsheetml.revisionLog+xml"/>
  <Override PartName="/xl/revisions/revisionLog310.xml" ContentType="application/vnd.openxmlformats-officedocument.spreadsheetml.revisionLog+xml"/>
  <Override PartName="/xl/revisions/revisionLog451.xml" ContentType="application/vnd.openxmlformats-officedocument.spreadsheetml.revisionLog+xml"/>
  <Override PartName="/xl/revisions/revisionLog465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83.xml" ContentType="application/vnd.openxmlformats-officedocument.spreadsheetml.revisionLog+xml"/>
  <Override PartName="/xl/revisions/revisionLog241.xml" ContentType="application/vnd.openxmlformats-officedocument.spreadsheetml.revisionLog+xml"/>
  <Override PartName="/xl/revisions/revisionLog289.xml" ContentType="application/vnd.openxmlformats-officedocument.spreadsheetml.revisionLog+xml"/>
  <Override PartName="/xl/revisions/revisionLog486.xml" ContentType="application/vnd.openxmlformats-officedocument.spreadsheetml.revisionLog+xml"/>
  <Override PartName="/xl/revisions/revisionLog87.xml" ContentType="application/vnd.openxmlformats-officedocument.spreadsheetml.revisionLog+xml"/>
  <Override PartName="/xl/revisions/revisionLog129.xml" ContentType="application/vnd.openxmlformats-officedocument.spreadsheetml.revisionLog+xml"/>
  <Override PartName="/xl/revisions/revisionLog321.xml" ContentType="application/vnd.openxmlformats-officedocument.spreadsheetml.revisionLog+xml"/>
  <Override PartName="/xl/revisions/revisionLog108.xml" ContentType="application/vnd.openxmlformats-officedocument.spreadsheetml.revisionLog+xml"/>
  <Override PartName="/xl/revisions/revisionLog148.xml" ContentType="application/vnd.openxmlformats-officedocument.spreadsheetml.revisionLog+xml"/>
  <Override PartName="/xl/revisions/revisionLog164.xml" ContentType="application/vnd.openxmlformats-officedocument.spreadsheetml.revisionLog+xml"/>
  <Override PartName="/xl/revisions/revisionLog363.xml" ContentType="application/vnd.openxmlformats-officedocument.spreadsheetml.revisionLog+xml"/>
  <Override PartName="/xl/revisions/revisionLog377.xml" ContentType="application/vnd.openxmlformats-officedocument.spreadsheetml.revisionLog+xml"/>
  <Override PartName="/xl/revisions/revisionLog418.xml" ContentType="application/vnd.openxmlformats-officedocument.spreadsheetml.revisionLog+xml"/>
  <Override PartName="/xl/revisions/revisionLog342.xml" ContentType="application/vnd.openxmlformats-officedocument.spreadsheetml.revisionLog+xml"/>
  <Override PartName="/xl/revisions/revisionLog398.xml" ContentType="application/vnd.openxmlformats-officedocument.spreadsheetml.revisionLog+xml"/>
  <Override PartName="/xl/revisions/revisionLog433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188.xml" ContentType="application/vnd.openxmlformats-officedocument.spreadsheetml.revisionLog+xml"/>
  <Override PartName="/xl/revisions/revisionLog231.xml" ContentType="application/vnd.openxmlformats-officedocument.spreadsheetml.revisionLog+xml"/>
  <Override PartName="/xl/revisions/revisionLog265.xml" ContentType="application/vnd.openxmlformats-officedocument.spreadsheetml.revisionLog+xml"/>
  <Override PartName="/xl/revisions/revisionLog279.xml" ContentType="application/vnd.openxmlformats-officedocument.spreadsheetml.revisionLog+xml"/>
  <Override PartName="/xl/revisions/revisionLog476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10.xml" ContentType="application/vnd.openxmlformats-officedocument.spreadsheetml.revisionLog+xml"/>
  <Override PartName="/xl/revisions/revisionLog135.xml" ContentType="application/vnd.openxmlformats-officedocument.spreadsheetml.revisionLog+xml"/>
  <Override PartName="/xl/revisions/revisionLog300.xml" ContentType="application/vnd.openxmlformats-officedocument.spreadsheetml.revisionLog+xml"/>
  <Override PartName="/xl/revisions/revisionLog444.xml" ContentType="application/vnd.openxmlformats-officedocument.spreadsheetml.revisionLog+xml"/>
  <Override PartName="/xl/revisions/revisionLog496.xml" ContentType="application/vnd.openxmlformats-officedocument.spreadsheetml.revisionLog+xml"/>
  <Override PartName="/xl/revisions/revisionLog98.xml" ContentType="application/vnd.openxmlformats-officedocument.spreadsheetml.revisionLog+xml"/>
  <Override PartName="/xl/revisions/revisionLog140.xml" ContentType="application/vnd.openxmlformats-officedocument.spreadsheetml.revisionLog+xml"/>
  <Override PartName="/xl/revisions/revisionLog119.xml" ContentType="application/vnd.openxmlformats-officedocument.spreadsheetml.revisionLog+xml"/>
  <Override PartName="/xl/revisions/revisionLog311.xml" ContentType="application/vnd.openxmlformats-officedocument.spreadsheetml.revisionLog+xml"/>
  <Override PartName="/xl/revisions/revisionLog174.xml" ContentType="application/vnd.openxmlformats-officedocument.spreadsheetml.revisionLog+xml"/>
  <Override PartName="/xl/revisions/revisionLog332.xml" ContentType="application/vnd.openxmlformats-officedocument.spreadsheetml.revisionLog+xml"/>
  <Override PartName="/xl/revisions/revisionLog388.xml" ContentType="application/vnd.openxmlformats-officedocument.spreadsheetml.revisionLog+xml"/>
  <Override PartName="/xl/revisions/revisionLog425.xml" ContentType="application/vnd.openxmlformats-officedocument.spreadsheetml.revisionLog+xml"/>
  <Override PartName="/xl/revisions/revisionLog1142.xml" ContentType="application/vnd.openxmlformats-officedocument.spreadsheetml.revisionLog+xml"/>
  <Override PartName="/xl/revisions/revisionLog353.xml" ContentType="application/vnd.openxmlformats-officedocument.spreadsheetml.revisionLog+xml"/>
  <Override PartName="/xl/revisions/revisionLog408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200.xml" ContentType="application/vnd.openxmlformats-officedocument.spreadsheetml.revisionLog+xml"/>
  <Override PartName="/xl/revisions/revisionLog242.xml" ContentType="application/vnd.openxmlformats-officedocument.spreadsheetml.revisionLog+xml"/>
  <Override PartName="/xl/revisions/revisionLog290.xml" ContentType="application/vnd.openxmlformats-officedocument.spreadsheetml.revisionLog+xml"/>
  <Override PartName="/xl/revisions/revisionLog434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1410.xml" ContentType="application/vnd.openxmlformats-officedocument.spreadsheetml.revisionLog+xml"/>
  <Override PartName="/xl/revisions/revisionLog178.xml" ContentType="application/vnd.openxmlformats-officedocument.spreadsheetml.revisionLog+xml"/>
  <Override PartName="/xl/revisions/revisionLog221.xml" ContentType="application/vnd.openxmlformats-officedocument.spreadsheetml.revisionLog+xml"/>
  <Override PartName="/xl/revisions/revisionLog255.xml" ContentType="application/vnd.openxmlformats-officedocument.spreadsheetml.revisionLog+xml"/>
  <Override PartName="/xl/revisions/revisionLog466.xml" ContentType="application/vnd.openxmlformats-officedocument.spreadsheetml.revisionLog+xml"/>
  <Override PartName="/xl/revisions/revisionLog109.xml" ContentType="application/vnd.openxmlformats-officedocument.spreadsheetml.revisionLog+xml"/>
  <Override PartName="/xl/revisions/revisionLog301.xml" ContentType="application/vnd.openxmlformats-officedocument.spreadsheetml.revisionLog+xml"/>
  <Override PartName="/xl/revisions/revisionLog487.xml" ContentType="application/vnd.openxmlformats-officedocument.spreadsheetml.revisionLog+xml"/>
  <Override PartName="/xl/revisions/revisionLog88.xml" ContentType="application/vnd.openxmlformats-officedocument.spreadsheetml.revisionLog+xml"/>
  <Override PartName="/xl/revisions/revisionLog130.xml" ContentType="application/vnd.openxmlformats-officedocument.spreadsheetml.revisionLog+xml"/>
  <Override PartName="/xl/revisions/revisionLog452.xml" ContentType="application/vnd.openxmlformats-officedocument.spreadsheetml.revisionLog+xml"/>
  <Override PartName="/xl/revisions/revisionLog149.xml" ContentType="application/vnd.openxmlformats-officedocument.spreadsheetml.revisionLog+xml"/>
  <Override PartName="/xl/revisions/revisionLog343.xml" ContentType="application/vnd.openxmlformats-officedocument.spreadsheetml.revisionLog+xml"/>
  <Override PartName="/xl/revisions/revisionLog399.xml" ContentType="application/vnd.openxmlformats-officedocument.spreadsheetml.revisionLog+xml"/>
  <Override PartName="/xl/revisions/revisionLog165.xml" ContentType="application/vnd.openxmlformats-officedocument.spreadsheetml.revisionLog+xml"/>
  <Override PartName="/xl/revisions/revisionLog322.xml" ContentType="application/vnd.openxmlformats-officedocument.spreadsheetml.revisionLog+xml"/>
  <Override PartName="/xl/revisions/revisionLog364.xml" ContentType="application/vnd.openxmlformats-officedocument.spreadsheetml.revisionLog+xml"/>
  <Override PartName="/xl/revisions/revisionLog378.xml" ContentType="application/vnd.openxmlformats-officedocument.spreadsheetml.revisionLog+xml"/>
  <Override PartName="/xl/revisions/revisionLog419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211.xml" ContentType="application/vnd.openxmlformats-officedocument.spreadsheetml.revisionLog+xml"/>
  <Override PartName="/xl/revisions/revisionLog155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189.xml" ContentType="application/vnd.openxmlformats-officedocument.spreadsheetml.revisionLog+xml"/>
  <Override PartName="/xl/revisions/revisionLog232.xml" ContentType="application/vnd.openxmlformats-officedocument.spreadsheetml.revisionLog+xml"/>
  <Override PartName="/xl/revisions/revisionLog280.xml" ContentType="application/vnd.openxmlformats-officedocument.spreadsheetml.revisionLog+xml"/>
  <Override PartName="/xl/revisions/revisionLog426.xml" ContentType="application/vnd.openxmlformats-officedocument.spreadsheetml.revisionLog+xml"/>
  <Override PartName="/xl/revisions/revisionLog445.xml" ContentType="application/vnd.openxmlformats-officedocument.spreadsheetml.revisionLog+xml"/>
  <Override PartName="/xl/revisions/revisionLog99.xml" ContentType="application/vnd.openxmlformats-officedocument.spreadsheetml.revisionLog+xml"/>
  <Override PartName="/xl/revisions/revisionLog266.xml" ContentType="application/vnd.openxmlformats-officedocument.spreadsheetml.revisionLog+xml"/>
  <Override PartName="/xl/revisions/revisionLog477.xml" ContentType="application/vnd.openxmlformats-officedocument.spreadsheetml.revisionLog+xml"/>
  <Override PartName="/xl/revisions/revisionLog120.xml" ContentType="application/vnd.openxmlformats-officedocument.spreadsheetml.revisionLog+xml"/>
  <Override PartName="/xl/revisions/revisionLog156.xml" ContentType="application/vnd.openxmlformats-officedocument.spreadsheetml.revisionLog+xml"/>
  <Override PartName="/xl/revisions/revisionLog312.xml" ContentType="application/vnd.openxmlformats-officedocument.spreadsheetml.revisionLog+xml"/>
  <Override PartName="/xl/revisions/revisionLog354.xml" ContentType="application/vnd.openxmlformats-officedocument.spreadsheetml.revisionLog+xml"/>
  <Override PartName="/xl/revisions/revisionLog409.xml" ContentType="application/vnd.openxmlformats-officedocument.spreadsheetml.revisionLog+xml"/>
  <Override PartName="/xl/revisions/revisionLog1411.xml" ContentType="application/vnd.openxmlformats-officedocument.spreadsheetml.revisionLog+xml"/>
  <Override PartName="/xl/revisions/revisionLog175.xml" ContentType="application/vnd.openxmlformats-officedocument.spreadsheetml.revisionLog+xml"/>
  <Override PartName="/xl/revisions/revisionLog291.xml" ContentType="application/vnd.openxmlformats-officedocument.spreadsheetml.revisionLog+xml"/>
  <Override PartName="/xl/revisions/revisionLog333.xml" ContentType="application/vnd.openxmlformats-officedocument.spreadsheetml.revisionLog+xml"/>
  <Override PartName="/xl/revisions/revisionLog389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1510.xml" ContentType="application/vnd.openxmlformats-officedocument.spreadsheetml.revisionLog+xml"/>
  <Override PartName="/xl/revisions/revisionLog179.xml" ContentType="application/vnd.openxmlformats-officedocument.spreadsheetml.revisionLog+xml"/>
  <Override PartName="/xl/revisions/revisionLog222.xml" ContentType="application/vnd.openxmlformats-officedocument.spreadsheetml.revisionLog+xml"/>
  <Override PartName="/xl/revisions/revisionLog420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201.xml" ContentType="application/vnd.openxmlformats-officedocument.spreadsheetml.revisionLog+xml"/>
  <Override PartName="/xl/revisions/revisionLog243.xml" ContentType="application/vnd.openxmlformats-officedocument.spreadsheetml.revisionLog+xml"/>
  <Override PartName="/xl/revisions/revisionLog89.xml" ContentType="application/vnd.openxmlformats-officedocument.spreadsheetml.revisionLog+xml"/>
  <Override PartName="/xl/revisions/revisionLog256.xml" ContentType="application/vnd.openxmlformats-officedocument.spreadsheetml.revisionLog+xml"/>
  <Override PartName="/xl/revisions/revisionLog453.xml" ContentType="application/vnd.openxmlformats-officedocument.spreadsheetml.revisionLog+xml"/>
  <Override PartName="/xl/revisions/revisionLog467.xml" ContentType="application/vnd.openxmlformats-officedocument.spreadsheetml.revisionLog+xml"/>
  <Override PartName="/xl/revisions/revisionLog1311.xml" ContentType="application/vnd.openxmlformats-officedocument.spreadsheetml.revisionLog+xml"/>
  <Override PartName="/xl/revisions/revisionLog11111.xml" ContentType="application/vnd.openxmlformats-officedocument.spreadsheetml.revisionLog+xml"/>
  <Override PartName="/xl/revisions/revisionLog281.xml" ContentType="application/vnd.openxmlformats-officedocument.spreadsheetml.revisionLog+xml"/>
  <Override PartName="/xl/revisions/revisionLog323.xml" ContentType="application/vnd.openxmlformats-officedocument.spreadsheetml.revisionLog+xml"/>
  <Override PartName="/xl/revisions/revisionLog365.xml" ContentType="application/vnd.openxmlformats-officedocument.spreadsheetml.revisionLog+xml"/>
  <Override PartName="/xl/revisions/revisionLog379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190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233.xml" ContentType="application/vnd.openxmlformats-officedocument.spreadsheetml.revisionLog+xml"/>
  <Override PartName="/xl/revisions/revisionLog267.xml" ContentType="application/vnd.openxmlformats-officedocument.spreadsheetml.revisionLog+xml"/>
  <Override PartName="/xl/revisions/revisionLog427.xml" ContentType="application/vnd.openxmlformats-officedocument.spreadsheetml.revisionLog+xml"/>
  <Override PartName="/xl/revisions/revisionLog478.xml" ContentType="application/vnd.openxmlformats-officedocument.spreadsheetml.revisionLog+xml"/>
  <Override PartName="/xl/revisions/revisionLog100.xml" ContentType="application/vnd.openxmlformats-officedocument.spreadsheetml.revisionLog+xml"/>
  <Override PartName="/xl/revisions/revisionLog1113.xml" ContentType="application/vnd.openxmlformats-officedocument.spreadsheetml.revisionLog+xml"/>
  <Override PartName="/xl/revisions/revisionLog176.xml" ContentType="application/vnd.openxmlformats-officedocument.spreadsheetml.revisionLog+xml"/>
  <Override PartName="/xl/revisions/revisionLog292.xml" ContentType="application/vnd.openxmlformats-officedocument.spreadsheetml.revisionLog+xml"/>
  <Override PartName="/xl/revisions/revisionLog334.xml" ContentType="application/vnd.openxmlformats-officedocument.spreadsheetml.revisionLog+xml"/>
  <Override PartName="/xl/revisions/revisionLog390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202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244.xml" ContentType="application/vnd.openxmlformats-officedocument.spreadsheetml.revisionLog+xml"/>
  <Override PartName="/xl/revisions/revisionLog151.xml" ContentType="application/vnd.openxmlformats-officedocument.spreadsheetml.revisionLog+xml"/>
  <Override PartName="/xl/revisions/revisionLog436.xml" ContentType="application/vnd.openxmlformats-officedocument.spreadsheetml.revisionLog+xml"/>
  <Override PartName="/xl/revisions/revisionLog489.xml" ContentType="application/vnd.openxmlformats-officedocument.spreadsheetml.revisionLog+xml"/>
  <Override PartName="/xl/revisions/revisionLog111111.xml" ContentType="application/vnd.openxmlformats-officedocument.spreadsheetml.revisionLog+xml"/>
  <Override PartName="/xl/revisions/revisionLog1511.xml" ContentType="application/vnd.openxmlformats-officedocument.spreadsheetml.revisionLog+xml"/>
  <Override PartName="/xl/revisions/revisionLog303.xml" ContentType="application/vnd.openxmlformats-officedocument.spreadsheetml.revisionLog+xml"/>
  <Override PartName="/xl/revisions/revisionLog345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13.xml" ContentType="application/vnd.openxmlformats-officedocument.spreadsheetml.revisionLog+xml"/>
  <Override PartName="/xl/revisions/revisionLog13111.xml" ContentType="application/vnd.openxmlformats-officedocument.spreadsheetml.revisionLog+xml"/>
  <Override PartName="/xl/revisions/revisionLog411.xml" ContentType="application/vnd.openxmlformats-officedocument.spreadsheetml.revisionLog+xml"/>
  <Override PartName="/xl/revisions/revisionLog447.xml" ContentType="application/vnd.openxmlformats-officedocument.spreadsheetml.revisionLog+xml"/>
  <Override PartName="/xl/revisions/revisionLog1710.xml" ContentType="application/vnd.openxmlformats-officedocument.spreadsheetml.revisionLog+xml"/>
  <Override PartName="/xl/revisions/revisionLog122.xml" ContentType="application/vnd.openxmlformats-officedocument.spreadsheetml.revisionLog+xml"/>
  <Override PartName="/xl/revisions/revisionLog272.xml" ContentType="application/vnd.openxmlformats-officedocument.spreadsheetml.revisionLog+xml"/>
  <Override PartName="/xl/revisions/revisionLog314.xml" ContentType="application/vnd.openxmlformats-officedocument.spreadsheetml.revisionLog+xml"/>
  <Override PartName="/xl/revisions/revisionLog158.xml" ContentType="application/vnd.openxmlformats-officedocument.spreadsheetml.revisionLog+xml"/>
  <Override PartName="/xl/revisions/revisionLog181.xml" ContentType="application/vnd.openxmlformats-officedocument.spreadsheetml.revisionLog+xml"/>
  <Override PartName="/xl/revisions/revisionLog356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224.xml" ContentType="application/vnd.openxmlformats-officedocument.spreadsheetml.revisionLog+xml"/>
  <Override PartName="/xl/revisions/revisionLog258.xml" ContentType="application/vnd.openxmlformats-officedocument.spreadsheetml.revisionLog+xml"/>
  <Override PartName="/xl/revisions/revisionLog381.xml" ContentType="application/vnd.openxmlformats-officedocument.spreadsheetml.revisionLog+xml"/>
  <Override PartName="/xl/revisions/revisionLog1110.xml" ContentType="application/vnd.openxmlformats-officedocument.spreadsheetml.revisionLog+xml"/>
  <Override PartName="/xl/revisions/revisionLog455.xml" ContentType="application/vnd.openxmlformats-officedocument.spreadsheetml.revisionLog+xml"/>
  <Override PartName="/xl/revisions/revisionLog469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91.xml" ContentType="application/vnd.openxmlformats-officedocument.spreadsheetml.revisionLog+xml"/>
  <Override PartName="/xl/revisions/revisionLog133.xml" ContentType="application/vnd.openxmlformats-officedocument.spreadsheetml.revisionLog+xml"/>
  <Override PartName="/xl/revisions/revisionLog283.xml" ContentType="application/vnd.openxmlformats-officedocument.spreadsheetml.revisionLog+xml"/>
  <Override PartName="/xl/revisions/revisionLog167.xml" ContentType="application/vnd.openxmlformats-officedocument.spreadsheetml.revisionLog+xml"/>
  <Override PartName="/xl/revisions/revisionLog325.xml" ContentType="application/vnd.openxmlformats-officedocument.spreadsheetml.revisionLog+xml"/>
  <Override PartName="/xl/revisions/revisionLog367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193.xml" ContentType="application/vnd.openxmlformats-officedocument.spreadsheetml.revisionLog+xml"/>
  <Override PartName="/xl/revisions/revisionLog235.xml" ContentType="application/vnd.openxmlformats-officedocument.spreadsheetml.revisionLog+xml"/>
  <Override PartName="/xl/revisions/revisionLog269.xml" ContentType="application/vnd.openxmlformats-officedocument.spreadsheetml.revisionLog+xml"/>
  <Override PartName="/xl/revisions/revisionLog392.xml" ContentType="application/vnd.openxmlformats-officedocument.spreadsheetml.revisionLog+xml"/>
  <Override PartName="/xl/revisions/revisionLog134.xml" ContentType="application/vnd.openxmlformats-officedocument.spreadsheetml.revisionLog+xml"/>
  <Override PartName="/xl/revisions/revisionLog1342.xml" ContentType="application/vnd.openxmlformats-officedocument.spreadsheetml.revisionLog+xml"/>
  <Override PartName="/xl/revisions/revisionLog102.xml" ContentType="application/vnd.openxmlformats-officedocument.spreadsheetml.revisionLog+xml"/>
  <Override PartName="/xl/revisions/revisionLog294.xml" ContentType="application/vnd.openxmlformats-officedocument.spreadsheetml.revisionLog+xml"/>
  <Override PartName="/xl/revisions/revisionLog480.xml" ContentType="application/vnd.openxmlformats-officedocument.spreadsheetml.revisionLog+xml"/>
  <Override PartName="/xl/revisions/revisionLog142.xml" ContentType="application/vnd.openxmlformats-officedocument.spreadsheetml.revisionLog+xml"/>
  <Override PartName="/xl/revisions/revisionLog336.xml" ContentType="application/vnd.openxmlformats-officedocument.spreadsheetml.revisionLog+xml"/>
  <Override PartName="/xl/revisions/revisionLog491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204.xml" ContentType="application/vnd.openxmlformats-officedocument.spreadsheetml.revisionLog+xml"/>
  <Override PartName="/xl/revisions/revisionLog246.xml" ContentType="application/vnd.openxmlformats-officedocument.spreadsheetml.revisionLog+xml"/>
  <Override PartName="/xl/revisions/revisionLog402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438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153.xml" ContentType="application/vnd.openxmlformats-officedocument.spreadsheetml.revisionLog+xml"/>
  <Override PartName="/xl/revisions/revisionLog305.xml" ContentType="application/vnd.openxmlformats-officedocument.spreadsheetml.revisionLog+xml"/>
  <Override PartName="/xl/revisions/revisionLog347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159.xml" ContentType="application/vnd.openxmlformats-officedocument.spreadsheetml.revisionLog+xml"/>
  <Override PartName="/xl/revisions/revisionLog215.xml" ContentType="application/vnd.openxmlformats-officedocument.spreadsheetml.revisionLog+xml"/>
  <Override PartName="/xl/revisions/revisionLog372.xml" ContentType="application/vnd.openxmlformats-officedocument.spreadsheetml.revisionLog+xml"/>
  <Override PartName="/xl/revisions/revisionLog413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7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obmenadm\documents\12 РАЙСОВЕТ\СЕССИИ РАЙСОВЕТА\VII СОЗЫВ\2025 год\9 сессия 30.05.2025\№ 46  уточнение май 2025\"/>
    </mc:Choice>
  </mc:AlternateContent>
  <xr:revisionPtr revIDLastSave="0" documentId="13_ncr:81_{E23C136F-7460-4ADD-B4B1-0A5CD3AD57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Ведом.структура" sheetId="1" r:id="rId1"/>
    <sheet name="Лист1" sheetId="2" r:id="rId2"/>
  </sheets>
  <definedNames>
    <definedName name="_xlnm._FilterDatabase" localSheetId="0" hidden="1">Ведом.структура!$A$17:$G$729</definedName>
    <definedName name="Top" localSheetId="0">Ведом.структура!#REF!</definedName>
    <definedName name="Z_0603B90D_9990_461A_A376_43BC72BE878B_.wvu.FilterData" localSheetId="0" hidden="1">Ведом.структура!$A$17:$G$617</definedName>
    <definedName name="Z_0FFC6F4C_BD9B_43C2_BD70_8B55E90BC8E3_.wvu.FilterData" localSheetId="0" hidden="1">Ведом.структура!$A$17:$G$617</definedName>
    <definedName name="Z_1173F525_7222_4A69_8157_7FEF60F9A158_.wvu.FilterData" localSheetId="0" hidden="1">Ведом.структура!$A$17:$G$617</definedName>
    <definedName name="Z_13B23DF8_CCDD_4847_AE57_58DE769B1A58_.wvu.FilterData" localSheetId="0" hidden="1">Ведом.структура!$A$17:$G$617</definedName>
    <definedName name="Z_17D99987_CDFE_486F_B068_E63466913998_.wvu.FilterData" localSheetId="0" hidden="1">Ведом.структура!$A$17:$G$617</definedName>
    <definedName name="Z_1AB81782_9433_47FF_BE6C_6C5BEF63DEBF_.wvu.FilterData" localSheetId="0" hidden="1">Ведом.структура!$A$17:$G$617</definedName>
    <definedName name="Z_1C7D8532_1B49_4DC9_B93F_665097C072C0_.wvu.FilterData" localSheetId="0" hidden="1">Ведом.структура!$A$17:$G$603</definedName>
    <definedName name="Z_201E1F44_A84E_4725_9214_522AF46FCC70_.wvu.FilterData" localSheetId="0" hidden="1">Ведом.структура!$A$17:$G$721</definedName>
    <definedName name="Z_2396CF95_9617_49BB_AEF9_3B71C5CED383_.wvu.FilterData" localSheetId="0" hidden="1">Ведом.структура!$A$17:$G$721</definedName>
    <definedName name="Z_252CE41A_39A8_421C_9516_F9C0DA210526_.wvu.FilterData" localSheetId="0" hidden="1">Ведом.структура!$A$17:$G$721</definedName>
    <definedName name="Z_3CFF5A2C_E6EC_41A4_AC42_16A2684D7390_.wvu.FilterData" localSheetId="0" hidden="1">Ведом.структура!$A$17:$G$721</definedName>
    <definedName name="Z_42FD8836_F391_41D5_96F1_BC20A3F68CA8_.wvu.FilterData" localSheetId="0" hidden="1">Ведом.структура!$A$17:$G$617</definedName>
    <definedName name="Z_58E5C51F_5D48_4FA9_9CAD_7C3D59D9C1FE_.wvu.FilterData" localSheetId="0" hidden="1">Ведом.структура!$A$17:$G$721</definedName>
    <definedName name="Z_5DF003A2_8B9D_4F43_83FC_9E2EA938E030_.wvu.FilterData" localSheetId="0" hidden="1">Ведом.структура!$A$17:$G$721</definedName>
    <definedName name="Z_65F34907_203C_46EC_9041_C6F0AF222452_.wvu.FilterData" localSheetId="0" hidden="1">Ведом.структура!$A$17:$G$617</definedName>
    <definedName name="Z_73FC67B9_3A5E_4402_A781_D3BF0209130F_.wvu.FilterData" localSheetId="0" hidden="1">Ведом.структура!$A$17:$G$729</definedName>
    <definedName name="Z_73FC67B9_3A5E_4402_A781_D3BF0209130F_.wvu.PrintArea" localSheetId="0" hidden="1">Ведом.структура!$A$1:$G$723</definedName>
    <definedName name="Z_76334258_81C3_4C2E_A802_39DA2F18998F_.wvu.FilterData" localSheetId="0" hidden="1">Ведом.структура!$A$17:$G$617</definedName>
    <definedName name="Z_7F4E773D_B5BB_4934_BF3B_08D52D3A50BB_.wvu.FilterData" localSheetId="0" hidden="1">Ведом.структура!$A$17:$G$617</definedName>
    <definedName name="Z_8FCB7726_1732_4EDF_BB57_575B6379DE61_.wvu.FilterData" localSheetId="0" hidden="1">Ведом.структура!$A$17:$G$721</definedName>
    <definedName name="Z_A7ECC946_0B19_46FE_A729_7B688B04647E_.wvu.FilterData" localSheetId="0" hidden="1">Ведом.структура!$A$17:$G$721</definedName>
    <definedName name="Z_B67934D4_E797_41BD_A015_871403995F47_.wvu.FilterData" localSheetId="0" hidden="1">Ведом.структура!$A$17:$G$729</definedName>
    <definedName name="Z_B67934D4_E797_41BD_A015_871403995F47_.wvu.PrintArea" localSheetId="0" hidden="1">Ведом.структура!$A$1:$G$721</definedName>
    <definedName name="Z_B99D8A13_30D0_470F_9487_CE7E15683295_.wvu.FilterData" localSheetId="0" hidden="1">Ведом.структура!$A$17:$G$721</definedName>
    <definedName name="Z_D81545E7_4D4B_446E_9A30_820F936821E7_.wvu.FilterData" localSheetId="0" hidden="1">Ведом.структура!$A$17:$G$617</definedName>
    <definedName name="Z_E8C4D6E1_9869_4DF1_B028_E267A0B6BE3E_.wvu.FilterData" localSheetId="0" hidden="1">Ведом.структура!$A$17:$G$721</definedName>
    <definedName name="Z_E8C4D6E1_9869_4DF1_B028_E267A0B6BE3E_.wvu.PrintArea" localSheetId="0" hidden="1">Ведом.структура!$A$5:$G$610</definedName>
    <definedName name="Z_EAF61B99_7E7E_48AF_BC35_4A98D8D2E356_.wvu.FilterData" localSheetId="0" hidden="1">Ведом.структура!$A$17:$G$721</definedName>
    <definedName name="Z_EAF61B99_7E7E_48AF_BC35_4A98D8D2E356_.wvu.PrintArea" localSheetId="0" hidden="1">Ведом.структура!$A$5:$G$723</definedName>
    <definedName name="Z_F5AA4F86_B486_4943_8417_E7BB5F004EDE_.wvu.FilterData" localSheetId="0" hidden="1">Ведом.структура!$A$17:$G$729</definedName>
    <definedName name="Z_F5AA4F86_B486_4943_8417_E7BB5F004EDE_.wvu.PrintArea" localSheetId="0" hidden="1">Ведом.структура!$A$5:$G$721</definedName>
    <definedName name="Z_FD07A2FB_313B_438C_95EB_ED52826B5199_.wvu.FilterData" localSheetId="0" hidden="1">Ведом.структура!$A$17:$G$617</definedName>
    <definedName name="_xlnm.Print_Area" localSheetId="0">Ведом.структура!$A$1:$G$723</definedName>
  </definedNames>
  <calcPr calcId="191029"/>
  <customWorkbookViews>
    <customWorkbookView name="Пользователь - Личное представление" guid="{73FC67B9-3A5E-4402-A781-D3BF0209130F}" mergeInterval="0" personalView="1" maximized="1" xWindow="-8" yWindow="-8" windowWidth="1936" windowHeight="1056" activeSheetId="1"/>
    <customWorkbookView name="Александр Михайлович - Личное представление" guid="{EAF61B99-7E7E-48AF-BC35-4A98D8D2E356}" mergeInterval="0" personalView="1" maximized="1" xWindow="-8" yWindow="-8" windowWidth="1936" windowHeight="1056" activeSheetId="1"/>
    <customWorkbookView name="User - Личное представление" guid="{E8C4D6E1-9869-4DF1-B028-E267A0B6BE3E}" mergeInterval="0" personalView="1" maximized="1" xWindow="1" yWindow="1" windowWidth="1916" windowHeight="850" activeSheetId="1"/>
    <customWorkbookView name="Ольга Владимировна - Личное представление" guid="{B67934D4-E797-41BD-A015-871403995F47}" mergeInterval="0" personalView="1" maximized="1" xWindow="1" yWindow="1" windowWidth="1916" windowHeight="822" activeSheetId="1"/>
    <customWorkbookView name="БутытоваСГ - Личное представление" guid="{F5AA4F86-B486-4943-8417-E7BB5F004EDE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94" i="1" l="1"/>
  <c r="G577" i="1"/>
  <c r="G555" i="1"/>
  <c r="G506" i="1"/>
  <c r="G472" i="1"/>
  <c r="G460" i="1"/>
  <c r="G441" i="1"/>
  <c r="G649" i="1" l="1"/>
  <c r="G670" i="1"/>
  <c r="G669" i="1" s="1"/>
  <c r="G456" i="1"/>
  <c r="G424" i="1" l="1"/>
  <c r="G423" i="1" s="1"/>
  <c r="G411" i="1"/>
  <c r="G697" i="1"/>
  <c r="G692" i="1"/>
  <c r="G690" i="1"/>
  <c r="G639" i="1"/>
  <c r="G573" i="1"/>
  <c r="G571" i="1"/>
  <c r="G563" i="1"/>
  <c r="G562" i="1" s="1"/>
  <c r="G498" i="1"/>
  <c r="G478" i="1"/>
  <c r="G408" i="1"/>
  <c r="G346" i="1"/>
  <c r="G284" i="1"/>
  <c r="G281" i="1"/>
  <c r="G207" i="1"/>
  <c r="G206" i="1" s="1"/>
  <c r="G205" i="1" s="1"/>
  <c r="G204" i="1" s="1"/>
  <c r="G407" i="1" l="1"/>
  <c r="G689" i="1"/>
  <c r="H151" i="1"/>
  <c r="G81" i="1"/>
  <c r="G76" i="1"/>
  <c r="G422" i="1"/>
  <c r="G714" i="1" l="1"/>
  <c r="G718" i="1"/>
  <c r="G717" i="1" s="1"/>
  <c r="G713" i="1" l="1"/>
  <c r="G712" i="1" s="1"/>
  <c r="G711" i="1" s="1"/>
  <c r="G686" i="1" l="1"/>
  <c r="G371" i="1"/>
  <c r="G370" i="1" s="1"/>
  <c r="G197" i="1" l="1"/>
  <c r="G117" i="1" l="1"/>
  <c r="G708" i="1"/>
  <c r="G707" i="1" s="1"/>
  <c r="G661" i="1"/>
  <c r="G470" i="1"/>
  <c r="G458" i="1"/>
  <c r="G447" i="1"/>
  <c r="G446" i="1" s="1"/>
  <c r="G445" i="1" s="1"/>
  <c r="G392" i="1"/>
  <c r="G326" i="1"/>
  <c r="G325" i="1" s="1"/>
  <c r="G324" i="1" s="1"/>
  <c r="G660" i="1" l="1"/>
  <c r="G659" i="1" s="1"/>
  <c r="G126" i="1"/>
  <c r="G553" i="1" l="1"/>
  <c r="G552" i="1" s="1"/>
  <c r="G680" i="1" l="1"/>
  <c r="G705" i="1"/>
  <c r="G704" i="1" s="1"/>
  <c r="G703" i="1" s="1"/>
  <c r="G702" i="1" s="1"/>
  <c r="G575" i="1"/>
  <c r="G439" i="1"/>
  <c r="G487" i="1"/>
  <c r="G676" i="1"/>
  <c r="G675" i="1" s="1"/>
  <c r="G674" i="1" s="1"/>
  <c r="G673" i="1" s="1"/>
  <c r="G468" i="1"/>
  <c r="G429" i="1"/>
  <c r="G428" i="1" s="1"/>
  <c r="G427" i="1" s="1"/>
  <c r="G426" i="1" s="1"/>
  <c r="G421" i="1"/>
  <c r="G420" i="1" s="1"/>
  <c r="G419" i="1" s="1"/>
  <c r="G418" i="1" s="1"/>
  <c r="G417" i="1" s="1"/>
  <c r="G415" i="1"/>
  <c r="G414" i="1" s="1"/>
  <c r="G226" i="1"/>
  <c r="G225" i="1" s="1"/>
  <c r="G135" i="1"/>
  <c r="G648" i="1" l="1"/>
  <c r="G243" i="1"/>
  <c r="G356" i="1" l="1"/>
  <c r="G355" i="1" s="1"/>
  <c r="G354" i="1" s="1"/>
  <c r="G353" i="1" s="1"/>
  <c r="G352" i="1" s="1"/>
  <c r="G351" i="1" s="1"/>
  <c r="G688" i="1"/>
  <c r="G687" i="1" s="1"/>
  <c r="H721" i="1" l="1"/>
  <c r="G180" i="1"/>
  <c r="G179" i="1" s="1"/>
  <c r="G541" i="1" l="1"/>
  <c r="G540" i="1" s="1"/>
  <c r="G539" i="1" s="1"/>
  <c r="G538" i="1" s="1"/>
  <c r="G537" i="1" s="1"/>
  <c r="G238" i="1" l="1"/>
  <c r="G679" i="1"/>
  <c r="G678" i="1" s="1"/>
  <c r="G137" i="1" l="1"/>
  <c r="G123" i="1" l="1"/>
  <c r="G495" i="1" l="1"/>
  <c r="G494" i="1" s="1"/>
  <c r="G526" i="1"/>
  <c r="G101" i="1" l="1"/>
  <c r="G301" i="1" l="1"/>
  <c r="G223" i="1"/>
  <c r="G236" i="1"/>
  <c r="G314" i="1"/>
  <c r="G265" i="1"/>
  <c r="G276" i="1"/>
  <c r="G221" i="1"/>
  <c r="G220" i="1"/>
  <c r="G622" i="1"/>
  <c r="G608" i="1"/>
  <c r="G607" i="1" s="1"/>
  <c r="G605" i="1"/>
  <c r="G604" i="1" s="1"/>
  <c r="G71" i="1"/>
  <c r="G41" i="1"/>
  <c r="G26" i="1"/>
  <c r="G32" i="1"/>
  <c r="G191" i="1"/>
  <c r="G190" i="1"/>
  <c r="G403" i="1" l="1"/>
  <c r="G559" i="1" l="1"/>
  <c r="G443" i="1"/>
  <c r="G525" i="1"/>
  <c r="G524" i="1" s="1"/>
  <c r="G523" i="1" s="1"/>
  <c r="G535" i="1"/>
  <c r="G534" i="1" s="1"/>
  <c r="G150" i="1" l="1"/>
  <c r="G149" i="1" s="1"/>
  <c r="G402" i="1"/>
  <c r="G699" i="1"/>
  <c r="G685" i="1"/>
  <c r="G684" i="1" s="1"/>
  <c r="G683" i="1" s="1"/>
  <c r="G672" i="1" s="1"/>
  <c r="G667" i="1"/>
  <c r="G657" i="1"/>
  <c r="G654" i="1"/>
  <c r="G643" i="1"/>
  <c r="G642" i="1" s="1"/>
  <c r="G641" i="1" s="1"/>
  <c r="G248" i="1"/>
  <c r="G219" i="1"/>
  <c r="G250" i="1"/>
  <c r="G240" i="1"/>
  <c r="G696" i="1" l="1"/>
  <c r="G695" i="1" s="1"/>
  <c r="G694" i="1" s="1"/>
  <c r="G638" i="1"/>
  <c r="G637" i="1" s="1"/>
  <c r="G636" i="1" s="1"/>
  <c r="G148" i="1"/>
  <c r="G147" i="1" s="1"/>
  <c r="G146" i="1" s="1"/>
  <c r="G653" i="1"/>
  <c r="G652" i="1" s="1"/>
  <c r="G651" i="1" s="1"/>
  <c r="G666" i="1"/>
  <c r="G665" i="1" s="1"/>
  <c r="G664" i="1" s="1"/>
  <c r="G663" i="1" s="1"/>
  <c r="G635" i="1" l="1"/>
  <c r="G167" i="1" l="1"/>
  <c r="G125" i="1"/>
  <c r="G400" i="1" l="1"/>
  <c r="G399" i="1" s="1"/>
  <c r="G143" i="1"/>
  <c r="G474" i="1" l="1"/>
  <c r="G70" i="1" l="1"/>
  <c r="G67" i="1"/>
  <c r="G477" i="1"/>
  <c r="G476" i="1" s="1"/>
  <c r="G387" i="1"/>
  <c r="G383" i="1"/>
  <c r="G493" i="1" l="1"/>
  <c r="G492" i="1" s="1"/>
  <c r="G169" i="1"/>
  <c r="G166" i="1" s="1"/>
  <c r="G632" i="1" l="1"/>
  <c r="G631" i="1" s="1"/>
  <c r="G630" i="1" s="1"/>
  <c r="G629" i="1" s="1"/>
  <c r="G98" i="1"/>
  <c r="G75" i="1"/>
  <c r="G73" i="1"/>
  <c r="G72" i="1" s="1"/>
  <c r="G69" i="1"/>
  <c r="G548" i="1" l="1"/>
  <c r="G546" i="1" s="1"/>
  <c r="G484" i="1"/>
  <c r="G483" i="1" s="1"/>
  <c r="G482" i="1" s="1"/>
  <c r="G183" i="1"/>
  <c r="G182" i="1" s="1"/>
  <c r="G178" i="1" l="1"/>
  <c r="G177" i="1" s="1"/>
  <c r="G398" i="1"/>
  <c r="G397" i="1" s="1"/>
  <c r="G396" i="1" s="1"/>
  <c r="G390" i="1" l="1"/>
  <c r="G585" i="1"/>
  <c r="G588" i="1"/>
  <c r="G339" i="1"/>
  <c r="G304" i="1"/>
  <c r="G584" i="1" l="1"/>
  <c r="G583" i="1" s="1"/>
  <c r="G582" i="1" s="1"/>
  <c r="G268" i="1" l="1"/>
  <c r="G47" i="1"/>
  <c r="G165" i="1" l="1"/>
  <c r="G164" i="1" s="1"/>
  <c r="G621" i="1"/>
  <c r="G386" i="1"/>
  <c r="G569" i="1"/>
  <c r="G80" i="1"/>
  <c r="G79" i="1" s="1"/>
  <c r="G581" i="1" l="1"/>
  <c r="G262" i="1" l="1"/>
  <c r="G261" i="1" s="1"/>
  <c r="G260" i="1" s="1"/>
  <c r="G259" i="1" s="1"/>
  <c r="G258" i="1" s="1"/>
  <c r="G530" i="1"/>
  <c r="G529" i="1" s="1"/>
  <c r="G528" i="1" s="1"/>
  <c r="G527" i="1" s="1"/>
  <c r="G522" i="1" s="1"/>
  <c r="G521" i="1" s="1"/>
  <c r="G547" i="1" l="1"/>
  <c r="G345" i="1"/>
  <c r="G217" i="1" l="1"/>
  <c r="G215" i="1"/>
  <c r="G437" i="1"/>
  <c r="G436" i="1" s="1"/>
  <c r="G232" i="1"/>
  <c r="G86" i="1"/>
  <c r="G22" i="1"/>
  <c r="G214" i="1" l="1"/>
  <c r="G25" i="1"/>
  <c r="G21" i="1" s="1"/>
  <c r="G466" i="1"/>
  <c r="G465" i="1" s="1"/>
  <c r="G213" i="1" l="1"/>
  <c r="G20" i="1"/>
  <c r="G618" i="1"/>
  <c r="G616" i="1"/>
  <c r="G613" i="1"/>
  <c r="G611" i="1"/>
  <c r="G602" i="1"/>
  <c r="G601" i="1" s="1"/>
  <c r="G600" i="1" s="1"/>
  <c r="G579" i="1"/>
  <c r="G568" i="1" s="1"/>
  <c r="G557" i="1"/>
  <c r="G533" i="1"/>
  <c r="G532" i="1" s="1"/>
  <c r="G516" i="1"/>
  <c r="G515" i="1" s="1"/>
  <c r="G511" i="1"/>
  <c r="G510" i="1" s="1"/>
  <c r="G509" i="1" s="1"/>
  <c r="G489" i="1"/>
  <c r="G486" i="1" s="1"/>
  <c r="G454" i="1"/>
  <c r="G462" i="1"/>
  <c r="G389" i="1"/>
  <c r="G379" i="1"/>
  <c r="G378" i="1" s="1"/>
  <c r="G377" i="1" s="1"/>
  <c r="G376" i="1" s="1"/>
  <c r="G365" i="1"/>
  <c r="G363" i="1"/>
  <c r="G453" i="1" l="1"/>
  <c r="G452" i="1" s="1"/>
  <c r="G491" i="1"/>
  <c r="G212" i="1"/>
  <c r="G211" i="1" s="1"/>
  <c r="G567" i="1"/>
  <c r="G566" i="1" s="1"/>
  <c r="G565" i="1" s="1"/>
  <c r="G514" i="1"/>
  <c r="G513" i="1" s="1"/>
  <c r="G435" i="1"/>
  <c r="G610" i="1"/>
  <c r="G599" i="1" s="1"/>
  <c r="G598" i="1" s="1"/>
  <c r="G464" i="1"/>
  <c r="G406" i="1"/>
  <c r="G405" i="1" s="1"/>
  <c r="G404" i="1" s="1"/>
  <c r="G362" i="1"/>
  <c r="G361" i="1" s="1"/>
  <c r="G360" i="1" s="1"/>
  <c r="G359" i="1" s="1"/>
  <c r="G338" i="1"/>
  <c r="G337" i="1" s="1"/>
  <c r="G336" i="1" s="1"/>
  <c r="G335" i="1" s="1"/>
  <c r="G558" i="1"/>
  <c r="G520" i="1"/>
  <c r="G545" i="1"/>
  <c r="G544" i="1" s="1"/>
  <c r="G543" i="1" l="1"/>
  <c r="G519" i="1" s="1"/>
  <c r="G434" i="1"/>
  <c r="G433" i="1" s="1"/>
  <c r="G451" i="1"/>
  <c r="G450" i="1" s="1"/>
  <c r="G449" i="1" s="1"/>
  <c r="G375" i="1"/>
  <c r="G334" i="1"/>
  <c r="G432" i="1" l="1"/>
  <c r="G431" i="1" s="1"/>
  <c r="G597" i="1"/>
  <c r="G374" i="1"/>
  <c r="G253" i="1" l="1"/>
  <c r="G252" i="1" s="1"/>
  <c r="G46" i="1" l="1"/>
  <c r="G45" i="1" s="1"/>
  <c r="G192" i="1" l="1"/>
  <c r="G106" i="1" l="1"/>
  <c r="G244" i="1" l="1"/>
  <c r="G246" i="1"/>
  <c r="G256" i="1"/>
  <c r="G255" i="1" s="1"/>
  <c r="G142" i="1"/>
  <c r="G141" i="1" s="1"/>
  <c r="G140" i="1" s="1"/>
  <c r="G139" i="1" s="1"/>
  <c r="G40" i="1"/>
  <c r="G39" i="1" s="1"/>
  <c r="G44" i="1"/>
  <c r="G59" i="1"/>
  <c r="G57" i="1" s="1"/>
  <c r="G64" i="1"/>
  <c r="G63" i="1" s="1"/>
  <c r="G66" i="1"/>
  <c r="G85" i="1"/>
  <c r="G84" i="1" s="1"/>
  <c r="G91" i="1"/>
  <c r="G90" i="1" s="1"/>
  <c r="G89" i="1" s="1"/>
  <c r="G95" i="1"/>
  <c r="G94" i="1" s="1"/>
  <c r="G93" i="1" s="1"/>
  <c r="G55" i="1"/>
  <c r="G54" i="1" s="1"/>
  <c r="G53" i="1" s="1"/>
  <c r="G155" i="1"/>
  <c r="G154" i="1" s="1"/>
  <c r="G153" i="1" s="1"/>
  <c r="G162" i="1"/>
  <c r="G161" i="1" s="1"/>
  <c r="G159" i="1"/>
  <c r="G158" i="1" s="1"/>
  <c r="G157" i="1" s="1"/>
  <c r="G175" i="1"/>
  <c r="G174" i="1" s="1"/>
  <c r="G173" i="1" s="1"/>
  <c r="G172" i="1" s="1"/>
  <c r="G287" i="1"/>
  <c r="G280" i="1" s="1"/>
  <c r="G299" i="1"/>
  <c r="G298" i="1" s="1"/>
  <c r="G294" i="1"/>
  <c r="G319" i="1"/>
  <c r="G318" i="1" s="1"/>
  <c r="G322" i="1"/>
  <c r="G321" i="1" s="1"/>
  <c r="G275" i="1"/>
  <c r="G273" i="1" s="1"/>
  <c r="G272" i="1" s="1"/>
  <c r="G271" i="1" s="1"/>
  <c r="G331" i="1"/>
  <c r="G330" i="1" s="1"/>
  <c r="G329" i="1" s="1"/>
  <c r="G328" i="1" s="1"/>
  <c r="G234" i="1"/>
  <c r="G152" i="1" l="1"/>
  <c r="G145" i="1" s="1"/>
  <c r="G62" i="1"/>
  <c r="G395" i="1"/>
  <c r="G373" i="1" s="1"/>
  <c r="G369" i="1" s="1"/>
  <c r="G368" i="1" s="1"/>
  <c r="G367" i="1" s="1"/>
  <c r="G358" i="1" s="1"/>
  <c r="G333" i="1" s="1"/>
  <c r="G38" i="1"/>
  <c r="G293" i="1"/>
  <c r="G292" i="1" s="1"/>
  <c r="G112" i="1"/>
  <c r="G97" i="1" s="1"/>
  <c r="G187" i="1"/>
  <c r="G58" i="1"/>
  <c r="G242" i="1"/>
  <c r="G231" i="1" s="1"/>
  <c r="G317" i="1"/>
  <c r="G274" i="1"/>
  <c r="G279" i="1" l="1"/>
  <c r="G278" i="1" s="1"/>
  <c r="G277" i="1" s="1"/>
  <c r="G230" i="1"/>
  <c r="G229" i="1" s="1"/>
  <c r="G228" i="1" s="1"/>
  <c r="G61" i="1"/>
  <c r="G297" i="1"/>
  <c r="G291" i="1" s="1"/>
  <c r="G290" i="1" s="1"/>
  <c r="G19" i="1"/>
  <c r="G18" i="1" s="1"/>
  <c r="G186" i="1"/>
  <c r="G185" i="1" s="1"/>
  <c r="G171" i="1" s="1"/>
  <c r="G210" i="1" l="1"/>
  <c r="G209" i="1" s="1"/>
  <c r="G203" i="1" s="1"/>
  <c r="G37" i="1"/>
  <c r="G36" i="1" l="1"/>
  <c r="G701" i="1"/>
  <c r="G634" i="1" s="1"/>
  <c r="G710" i="1" l="1"/>
  <c r="G721" i="1" s="1"/>
  <c r="G725" i="1" s="1"/>
  <c r="J721" i="1" s="1"/>
  <c r="J723" i="1" s="1"/>
</calcChain>
</file>

<file path=xl/sharedStrings.xml><?xml version="1.0" encoding="utf-8"?>
<sst xmlns="http://schemas.openxmlformats.org/spreadsheetml/2006/main" count="3453" uniqueCount="645">
  <si>
    <t>Подпрограмма «Повышение эффективности управления муниципальными финансами»</t>
  </si>
  <si>
    <t>09601 00000</t>
  </si>
  <si>
    <t>Осуществление мероприятий, связанных с внесением изменений в генеральные планы сельских поселений</t>
  </si>
  <si>
    <t>Основное мероприятие "Повышение квалификации, переподготовка лиц, замещающих должности, не относящиеся к должностям муниципальной службы"</t>
  </si>
  <si>
    <t>01005 00000</t>
  </si>
  <si>
    <t>01005 82900</t>
  </si>
  <si>
    <t>Основное мероприятие "Капитальный ремонт учреждений общего образования"</t>
  </si>
  <si>
    <t>10203 00000</t>
  </si>
  <si>
    <t>10203 S2140</t>
  </si>
  <si>
    <t>09601 83190</t>
  </si>
  <si>
    <t>Приобретение товаров, работ, услуг в пользу граждан в целях их социального обеспечения</t>
  </si>
  <si>
    <t>323</t>
  </si>
  <si>
    <t>Основное мероприятие "Поддержка детей сирот и детей, оставшихся без попечения и находящихся в трудной жизненной ситуации"</t>
  </si>
  <si>
    <t>10602 00000</t>
  </si>
  <si>
    <t>Расходы на реализацию мероприятий по поддержке детей сирот и детей, оставшихся без попечения и находящихся в трудной жизненной ситуации</t>
  </si>
  <si>
    <t>10602 82710</t>
  </si>
  <si>
    <t>13000 00000</t>
  </si>
  <si>
    <t>13001 00000</t>
  </si>
  <si>
    <t>Основное мероприятие "Организация общественных работ"</t>
  </si>
  <si>
    <t>243</t>
  </si>
  <si>
    <t>Закупка товаров, работ, услуг в целях капитального ремонта государственного (муниципального) имущества</t>
  </si>
  <si>
    <t>01002 S2870</t>
  </si>
  <si>
    <t>Основное мероприятие "Финансовая и имущественная поддержка субъектов малого предпримательства и организаций"</t>
  </si>
  <si>
    <t>04103 00000</t>
  </si>
  <si>
    <t>12002 00000</t>
  </si>
  <si>
    <t>12002 82900</t>
  </si>
  <si>
    <t>99900 83210</t>
  </si>
  <si>
    <t>04102 82100</t>
  </si>
  <si>
    <t>845</t>
  </si>
  <si>
    <t>04102 00000</t>
  </si>
  <si>
    <t>06000 00000</t>
  </si>
  <si>
    <t>13001 82900</t>
  </si>
  <si>
    <t>Муниципальное казенное учреждение Управление сельского хозяйства Селенгинского района</t>
  </si>
  <si>
    <t>976</t>
  </si>
  <si>
    <t>Расходы на обеспечение деятельности (оказание услуг) учреждений сельского хозяйства</t>
  </si>
  <si>
    <t>99900 83510</t>
  </si>
  <si>
    <t>975</t>
  </si>
  <si>
    <t>Муниципальное казенное учреждение Комитет по физической культуре, спорту и молодежной политике  администрации муниципального образования "Селенгинский район"</t>
  </si>
  <si>
    <t>Субсидии гражданам на приобретение жилья</t>
  </si>
  <si>
    <t>322</t>
  </si>
  <si>
    <t>Муниципальное казенное учреждение Комитет по культуре администрации муниципального образования "Селенгинский район"</t>
  </si>
  <si>
    <t>Расходы, связанные с выполнением деятельности учреждений физической культуры и спорта</t>
  </si>
  <si>
    <t>Другие вопросы в области физической культуры и спорта</t>
  </si>
  <si>
    <t>Спорт высших достижений</t>
  </si>
  <si>
    <t>Благоустройство</t>
  </si>
  <si>
    <t>Профессиональная подготовка, переподготовка и повышение квалификации</t>
  </si>
  <si>
    <t>10201 S2890</t>
  </si>
  <si>
    <t>Резервные фонды</t>
  </si>
  <si>
    <t>Сельское хозяйство и рыболовство</t>
  </si>
  <si>
    <t>Дошкольное образование</t>
  </si>
  <si>
    <t>Общее образование</t>
  </si>
  <si>
    <t>Другие вопросы в области образования</t>
  </si>
  <si>
    <t>Культура</t>
  </si>
  <si>
    <t>Пенсионное обеспечение</t>
  </si>
  <si>
    <t>Наименование показателя</t>
  </si>
  <si>
    <t>01</t>
  </si>
  <si>
    <t>00</t>
  </si>
  <si>
    <t>02</t>
  </si>
  <si>
    <t>04</t>
  </si>
  <si>
    <t>07</t>
  </si>
  <si>
    <t>05</t>
  </si>
  <si>
    <t>09</t>
  </si>
  <si>
    <t>08</t>
  </si>
  <si>
    <t>06</t>
  </si>
  <si>
    <t>10</t>
  </si>
  <si>
    <t>Раздел</t>
  </si>
  <si>
    <t>Подраздел</t>
  </si>
  <si>
    <t>Целевая статья</t>
  </si>
  <si>
    <t>Вид расхода</t>
  </si>
  <si>
    <t>Коды ведомственной классификации</t>
  </si>
  <si>
    <t>03</t>
  </si>
  <si>
    <t xml:space="preserve">01 </t>
  </si>
  <si>
    <t xml:space="preserve">08 </t>
  </si>
  <si>
    <t>ВСЕГО  РАСХОДОВ</t>
  </si>
  <si>
    <t>11</t>
  </si>
  <si>
    <t>12</t>
  </si>
  <si>
    <t>14</t>
  </si>
  <si>
    <t>Осуществление государственных полномочий по хранению, формированию, учету и использованию архивного фонда Республики Бурятия</t>
  </si>
  <si>
    <t>Доплаты к пенсиям, дополнительное пенсионное обеспечение</t>
  </si>
  <si>
    <t>Выравнивание бюджетной обеспеченности поселений из районного фонда финансовой поддержки</t>
  </si>
  <si>
    <t>Резервные фонды местных администраций</t>
  </si>
  <si>
    <t>Коммунальное хозяйство</t>
  </si>
  <si>
    <t>Другие вопросы в области социальной политики</t>
  </si>
  <si>
    <t xml:space="preserve">04 </t>
  </si>
  <si>
    <t>Осуществление государственных полномочий по созданию и организации деятельности  административных комиссий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</si>
  <si>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</si>
  <si>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Администрация муниципального образования "Селенгинский район"</t>
  </si>
  <si>
    <t>Комитет по финансам муниципального образования "Селенгинский район"</t>
  </si>
  <si>
    <t>Районный Совет депутатов муниципального образования "Селенгинский район"</t>
  </si>
  <si>
    <t xml:space="preserve"> «О бюджете муниципального образования</t>
  </si>
  <si>
    <t>Осуществление отдельных государственных полномочий по уведомительной регистрации коллективных договоров</t>
  </si>
  <si>
    <t>13</t>
  </si>
  <si>
    <t>Дорожное хозяйство (дорожные фонды)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</si>
  <si>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</si>
  <si>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Функционирование высшего должностного лица субъекта Российской Федерации и муниципального образования</t>
  </si>
  <si>
    <t>Дотации на выравнивание бюджетной обеспеченности субъектов Российской Федерации и муниципальных образований</t>
  </si>
  <si>
    <t>Массовый спорт</t>
  </si>
  <si>
    <t>Другие вопросы в области национальной экономики</t>
  </si>
  <si>
    <t>Осуществление государственных полномочий по организации и осуществлению деятельности по опеке и попечительству в Республике Бурятия</t>
  </si>
  <si>
    <t>Осуществление государственных полномочий по образованию и организации деятельности комиссий по делам несовершеннолетних и защите их прав в Республике Бурятия</t>
  </si>
  <si>
    <t>Осуществление отдельного государственного полномочия по поддержке сельскохозяйственного производства</t>
  </si>
  <si>
    <t>Осуществление отдельных государственных полномочий по регулирование тарифов на перевозки пассажиров и багажа всеми видами общественного транспорта в городском и пригородном сообщении (кроме железнодорожного транспорта)</t>
  </si>
  <si>
    <t>Другие общегосударственные вопросы</t>
  </si>
  <si>
    <t>Комитет по имуществу, землепользованию и градостроительству Селенгинского района</t>
  </si>
  <si>
    <t>121</t>
  </si>
  <si>
    <t>Закупка товаров, работ и услуг в сфере информационно-коммуникационных технологий</t>
  </si>
  <si>
    <t>242</t>
  </si>
  <si>
    <t>244</t>
  </si>
  <si>
    <t>Резервные средства</t>
  </si>
  <si>
    <t>ОБЩЕГОСУДАРСТВЕННЫЕ ВОПРОСЫ</t>
  </si>
  <si>
    <t>870</t>
  </si>
  <si>
    <t>540</t>
  </si>
  <si>
    <t>НАЦИОНАЛЬНАЯ ЭКОНОМИКА</t>
  </si>
  <si>
    <t>ОБРАЗОВАНИЕ</t>
  </si>
  <si>
    <t>СОЦИАЛЬНАЯ ПОЛИТИКА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</si>
  <si>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</si>
  <si>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</si>
  <si>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</si>
  <si>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612</t>
  </si>
  <si>
    <t>КУЛЬТУРА, КИНЕМАТОГРАФИЯ</t>
  </si>
  <si>
    <t>621</t>
  </si>
  <si>
    <t>611</t>
  </si>
  <si>
    <t>ФИЗИЧЕСКАЯ КУЛЬТУРА И СПОРТ</t>
  </si>
  <si>
    <t>511</t>
  </si>
  <si>
    <t>ЖИЛИЩНО-КОММУНАЛЬНОЕ ХОЗЯЙСТВО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</si>
  <si>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</si>
  <si>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ГРБС</t>
  </si>
  <si>
    <t>Субсидии автономным учреждениям на иные цели</t>
  </si>
  <si>
    <t>622</t>
  </si>
  <si>
    <t>НАЦИОНАЛЬНАЯ БЕЗОПАСНОСТЬ И ПРАВООХРАНИТЕЛЬНАЯ ДЕЯТЕЛЬНОСТЬ</t>
  </si>
  <si>
    <t>Расходы на обеспечение функций органов местного самоуправления</t>
  </si>
  <si>
    <t>Закупка товаров, работ, услуг в сфере информационно-коммуникационных технологий</t>
  </si>
  <si>
    <t>Расходы на обеспечение деятельности (оказание услуг) учреждений хозяйственного обслуживания</t>
  </si>
  <si>
    <t>111</t>
  </si>
  <si>
    <t>Доплаты к пенсиям  муниципальных служащих</t>
  </si>
  <si>
    <t>Осуществление государственных полномочий по расчету и предоставлению дотаций поселениям</t>
  </si>
  <si>
    <t>Дотации на выравнивание бюджетной обеспеченности</t>
  </si>
  <si>
    <t>Прочие мероприятия, связанные с выполнением обязательств органов местного самоуправления</t>
  </si>
  <si>
    <t>Расходы на обеспечение функционирования высшего должностного лица муниципального образования</t>
  </si>
  <si>
    <t>Администрирование передаваемого отдельного государственного полномочия по поддержке сельскохозяйственного производства органам местного самоуправления</t>
  </si>
  <si>
    <t>Расходы на обеспечение деятельности (оказание услуг) муниципальных учреждений</t>
  </si>
  <si>
    <t>Межбюджетные трансферты на осуществление части полномочий по формированию и исполнению бюджета поселений</t>
  </si>
  <si>
    <t xml:space="preserve">Другие вопросы в области культуры, кинематографии </t>
  </si>
  <si>
    <t>(тыс. рублей)</t>
  </si>
  <si>
    <t>969</t>
  </si>
  <si>
    <t>Непрограммные расходы</t>
  </si>
  <si>
    <t>973</t>
  </si>
  <si>
    <t>Расходы на обеспечение функционирования представительного органа муниципального образования</t>
  </si>
  <si>
    <t>968</t>
  </si>
  <si>
    <t xml:space="preserve">968 </t>
  </si>
  <si>
    <t>Социальное обеспечение населения</t>
  </si>
  <si>
    <t>Межбюджетные трансферты на осуществление части полномочий по осуществлению внешнего муниципального контроля</t>
  </si>
  <si>
    <t>Финансовое обеспечение получения начального общего, основного общего, среднего общего образования в муниципальных общеобразовательных организациях, дополнительного образования детей в муниципальных общеобразовательных организациях</t>
  </si>
  <si>
    <t>Прочие мероприятия , связанные с выполнением обязательств ОМСУ</t>
  </si>
  <si>
    <t>971</t>
  </si>
  <si>
    <t xml:space="preserve">Расходы на проведение мероприятий в области физической культуры и  спорта </t>
  </si>
  <si>
    <t>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</si>
  <si>
    <t>Иные межбюджетные трансферты</t>
  </si>
  <si>
    <t>Муниципальное казенное учреждение "Селенгинское районное управление образованием"</t>
  </si>
  <si>
    <t>129</t>
  </si>
  <si>
    <t>02101 81020</t>
  </si>
  <si>
    <t>02000 00000</t>
  </si>
  <si>
    <t>02100 00000</t>
  </si>
  <si>
    <t>02101 00000</t>
  </si>
  <si>
    <t>Основное мероприятие "Повышение качества управления муниципальными финансами"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</si>
  <si>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</si>
  <si>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</si>
  <si>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99900 00000</t>
  </si>
  <si>
    <t>99900 41000</t>
  </si>
  <si>
    <t>02200 00000</t>
  </si>
  <si>
    <t>Основное мероприятие "Межбюджетные трансферты бюджетам муниципальных образований поселений"</t>
  </si>
  <si>
    <t>02201 00000</t>
  </si>
  <si>
    <t>02201 73090</t>
  </si>
  <si>
    <t>99900 81000</t>
  </si>
  <si>
    <t>99900 81020</t>
  </si>
  <si>
    <t>99900 81030</t>
  </si>
  <si>
    <t>99900 43000</t>
  </si>
  <si>
    <t>02201 61010</t>
  </si>
  <si>
    <t>99900 81010</t>
  </si>
  <si>
    <t>99900 86000</t>
  </si>
  <si>
    <t>99900 46000</t>
  </si>
  <si>
    <t>99900 73100</t>
  </si>
  <si>
    <t>99900 73110</t>
  </si>
  <si>
    <t>99900 73120</t>
  </si>
  <si>
    <t>99900 83500</t>
  </si>
  <si>
    <t>99900 83590</t>
  </si>
  <si>
    <t>119</t>
  </si>
  <si>
    <t>04000 00000</t>
  </si>
  <si>
    <t>04100 00000</t>
  </si>
  <si>
    <t>05000 00000</t>
  </si>
  <si>
    <t>99900 73070</t>
  </si>
  <si>
    <t>99900 73080</t>
  </si>
  <si>
    <t>99900 73010</t>
  </si>
  <si>
    <t>99900 85000</t>
  </si>
  <si>
    <t>99900 85010</t>
  </si>
  <si>
    <t>99900 73130</t>
  </si>
  <si>
    <t>Расходы на осуществление мероприятий, связанных с владением, пользованием и распоряжением имуществом, находящимся в муниципальной собственности</t>
  </si>
  <si>
    <t>99900 73150</t>
  </si>
  <si>
    <t>08000 00000</t>
  </si>
  <si>
    <t>08300 00000</t>
  </si>
  <si>
    <t>Основное мероприятие «Дополнительное образование в сфере культуры»</t>
  </si>
  <si>
    <t>08301 00000</t>
  </si>
  <si>
    <t>Расходы на обеспечение деятельности (оказание услуг) общеобразовательных учреждений дополнительного образования</t>
  </si>
  <si>
    <t>08301 83030</t>
  </si>
  <si>
    <t>08100 00000</t>
  </si>
  <si>
    <t>Основное мероприятие "Организация библиотечно-информационного обслуживания населения"</t>
  </si>
  <si>
    <t>08101 00000</t>
  </si>
  <si>
    <t>Расходы на обеспечение деятельности (оказание услуг) учреждений культуры (библиотеки)</t>
  </si>
  <si>
    <t>08101 83120</t>
  </si>
  <si>
    <t>Повышение средней заработной платы работников муниципальных учреждений культуры</t>
  </si>
  <si>
    <t>08200 00000</t>
  </si>
  <si>
    <t>Основное мероприятие "Организация отдыха и досуга населения"</t>
  </si>
  <si>
    <t>08201 00000</t>
  </si>
  <si>
    <t>Расходы на обеспечение деятельности (оказание услуг) учреждений культуры (дома культуры, другие учреждения культуры)</t>
  </si>
  <si>
    <t>08201 83110</t>
  </si>
  <si>
    <t>08400 00000</t>
  </si>
  <si>
    <t>Основное мероприятие "Организация и проведение праздничных мероприятий"</t>
  </si>
  <si>
    <t>08401 00000</t>
  </si>
  <si>
    <t>Расходы, связанные с выполнением деятельности муниципальных учреждений культуры</t>
  </si>
  <si>
    <t>08401 83160</t>
  </si>
  <si>
    <t>08402 83160</t>
  </si>
  <si>
    <t xml:space="preserve">Непрограммные расходы </t>
  </si>
  <si>
    <t>99900 73180</t>
  </si>
  <si>
    <t>09000 00000</t>
  </si>
  <si>
    <t>10000 00000</t>
  </si>
  <si>
    <t>10100 00000</t>
  </si>
  <si>
    <t>Основное мероприятие " Реализация общеобразовательных программ дошкольного образования"</t>
  </si>
  <si>
    <t>10101 00000</t>
  </si>
  <si>
    <t>Расходы на обеспечение деятельности (оказание услуг) детских дошкольных учреждений</t>
  </si>
  <si>
    <t>10101 83010</t>
  </si>
  <si>
    <t>10101 73020</t>
  </si>
  <si>
    <t>10200 00000</t>
  </si>
  <si>
    <t>Основное мероприятие " Реализация общеобразовательных программ дополнительного образования"</t>
  </si>
  <si>
    <t>10201 00000</t>
  </si>
  <si>
    <t>Расходы на обеспечение деятельности (оказание услуг) общеобразовательных учреждений(школы-детские сады, начальные школы, неполные средние, средние)</t>
  </si>
  <si>
    <t>10201 83020</t>
  </si>
  <si>
    <t>Основное мероприятие " Реализация общеобразовательных программ общего образования"</t>
  </si>
  <si>
    <t>10201 73030</t>
  </si>
  <si>
    <t xml:space="preserve">10201 73040 </t>
  </si>
  <si>
    <t>10300 00000</t>
  </si>
  <si>
    <t>10301 00000</t>
  </si>
  <si>
    <t>Расходы на обеспечение деятельности (оказание услуг) образовательных учреждений дополнительного образования</t>
  </si>
  <si>
    <t>10301 83030</t>
  </si>
  <si>
    <t xml:space="preserve">10000 00000 </t>
  </si>
  <si>
    <t xml:space="preserve">10400 00000  </t>
  </si>
  <si>
    <t>Основное мероприятие " Организация и обеспечение отдыха и оздоровления детей"</t>
  </si>
  <si>
    <t>10401 00000</t>
  </si>
  <si>
    <t>10401 73050</t>
  </si>
  <si>
    <t>10401 73140</t>
  </si>
  <si>
    <t>10500 00000</t>
  </si>
  <si>
    <t>Основное мероприятие"Организация обеспечения  функционирования образовательных учреждений"</t>
  </si>
  <si>
    <t>10501 00000</t>
  </si>
  <si>
    <t>Расходы на обеспечение деятельности (оказания услуг) муниципальных учреждений (учебно-методические кабинеты, централизованные бухгалтерии, группы хозяйственного обслуживания,пр.)</t>
  </si>
  <si>
    <t>10501 83040</t>
  </si>
  <si>
    <t>10501 73060</t>
  </si>
  <si>
    <t>04102 81020</t>
  </si>
  <si>
    <t>04103 82100</t>
  </si>
  <si>
    <t>к решению районного Совета депутатов</t>
  </si>
  <si>
    <t>МО "Селенгинский район"</t>
  </si>
  <si>
    <t>Фонд оплаты труда  учреждений</t>
  </si>
  <si>
    <t>Иные выплаты персоналу учреждений, за исключением фонда оплаты труда</t>
  </si>
  <si>
    <t>Взносы по обязательному социальному страхованию на выплаты по оплате труда работников и иные выплаты работникам  учреждений</t>
  </si>
  <si>
    <t xml:space="preserve">Фонд оплаты труда учреждений </t>
  </si>
  <si>
    <t xml:space="preserve">Фонд оплаты труда  учреждений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</si>
  <si>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</si>
  <si>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08402 81020</t>
  </si>
  <si>
    <t>10501 81020</t>
  </si>
  <si>
    <t>Фонд оплаты труда учреждений</t>
  </si>
  <si>
    <t>10401 73190</t>
  </si>
  <si>
    <t>Организация деятельности по обеспечению прав детей, находящихся в трудной жизненной ситуации, на отдых и оздоровление</t>
  </si>
  <si>
    <t>04200 00000</t>
  </si>
  <si>
    <t>04201 00000</t>
  </si>
  <si>
    <t>Межбюджетные трансферты на осуществление части полномочий по осуществлению муниципального контроля в сфере благоустройства</t>
  </si>
  <si>
    <t>Дополнительное образование детей</t>
  </si>
  <si>
    <t>Обеспечение прав детей, находящихся в трудной жизненной ситуации, на отдых и оздоровление</t>
  </si>
  <si>
    <t>сумма</t>
  </si>
  <si>
    <t xml:space="preserve"> Осуществление  отдельного государственного полномочия по организации мероприятий при осуществлении деятельности по обращению с животными без владельцев</t>
  </si>
  <si>
    <t xml:space="preserve"> Администрирование отдельного государственного полномочия по организации мероприятий при осуществлении деятельности по обращению с животными без владельцев</t>
  </si>
  <si>
    <t>10401 73160</t>
  </si>
  <si>
    <t>12000 00000</t>
  </si>
  <si>
    <t>Прочие мероприятия, связанные с выполнением обязательств ОМСУ</t>
  </si>
  <si>
    <t>01000 00000</t>
  </si>
  <si>
    <t>На обеспечение профессиональной подготовки на повышение квалификации глав муниципальных образований и муниципальных служащих</t>
  </si>
  <si>
    <t>10600 00000</t>
  </si>
  <si>
    <t>Основное мероприятие "Поддержка талантливых и одаренных детей"</t>
  </si>
  <si>
    <t>10601 00000</t>
  </si>
  <si>
    <t>Расходы на проведение мероприятий  для детей и молодежи</t>
  </si>
  <si>
    <t>10601 82500</t>
  </si>
  <si>
    <t>99900 73220</t>
  </si>
  <si>
    <t>99900 73200</t>
  </si>
  <si>
    <t>Реализация первоочередных мероприятий по модернизации,капитальному ремонту и подготовке к отопительному сезону объектов</t>
  </si>
  <si>
    <t>Основное мероприятие «Мероприятия, посвященные Дню Победы в Великой Отечественной войне 1941-1945гг.»</t>
  </si>
  <si>
    <t>01001 82900</t>
  </si>
  <si>
    <t>05001 00000</t>
  </si>
  <si>
    <t>05001 82900</t>
  </si>
  <si>
    <t>01001 00000</t>
  </si>
  <si>
    <t>Расходы на обеспечение деятельности учреждений строительства</t>
  </si>
  <si>
    <t>10201 L3040</t>
  </si>
  <si>
    <t>Расходы на обеспечение деятельности учреждения</t>
  </si>
  <si>
    <t>853</t>
  </si>
  <si>
    <t>Уплата иных платежей</t>
  </si>
  <si>
    <t>Осуществление отдельного государственного полномочия на капитальный (текущий) ремонт  и содержание  сибирьязвенных  захоронений и скотомогильников (биотермических ям)</t>
  </si>
  <si>
    <t>99900 73170</t>
  </si>
  <si>
    <t>Администрирование отдельного государственного полномочия на капитальный (текущий) ремонт и содержанию сибиреязвенных захоронений и скотомогильников (биотермических ям)</t>
  </si>
  <si>
    <t>99900 73240</t>
  </si>
  <si>
    <t>Основное мероприятие "Предоставление муниципального имущества, земельных участков в собственность и в аренду"</t>
  </si>
  <si>
    <t>Основное мероприятие "Обеспечение проведения кадастровых работ по объектам недвижимости, земельных участков"</t>
  </si>
  <si>
    <t>Основное мероприятие "Внесение изменений в генеральные планы поселений, ПЗЗ, схему территориального планирования района, проектов планировки и осуществление на их основе строительства объектов промышленности, социальной, инженерной и транспортной инфраструктуры"</t>
  </si>
  <si>
    <t>08301 S2270</t>
  </si>
  <si>
    <t>08101 S2340</t>
  </si>
  <si>
    <t>08201 S2340</t>
  </si>
  <si>
    <t>99900 S2340</t>
  </si>
  <si>
    <t>Расходы, связанные с выполнением деятельности (оказание услуг) многофункционального межпоселенческого Дома Молодежи</t>
  </si>
  <si>
    <t>09100 00000</t>
  </si>
  <si>
    <t>09101 82600</t>
  </si>
  <si>
    <t>09201 00000</t>
  </si>
  <si>
    <t>09201 S2200</t>
  </si>
  <si>
    <t>Основное мероприятие «Развитие Спортивной школы Олимпийского резерва»</t>
  </si>
  <si>
    <t>09301 00000</t>
  </si>
  <si>
    <t>09301 83180</t>
  </si>
  <si>
    <t>10301 S2120</t>
  </si>
  <si>
    <t>09401 81020</t>
  </si>
  <si>
    <t>09401 83170</t>
  </si>
  <si>
    <t>Реализация полномочий местного самоуправления в сфере культуры</t>
  </si>
  <si>
    <t>Основное мероприятие "Организация и проведение профессионального праздника День местного самоуправления"</t>
  </si>
  <si>
    <t>Основное мероприятие "Повышение квалификации, переподготовка муниципальных служащих"</t>
  </si>
  <si>
    <t xml:space="preserve">01002 00000 </t>
  </si>
  <si>
    <t>09300 00000</t>
  </si>
  <si>
    <t>Расходы связанные с выполнением деятельности Спортивной школы олимпийского резерва</t>
  </si>
  <si>
    <t>09400 00000</t>
  </si>
  <si>
    <t>14000 00000</t>
  </si>
  <si>
    <t>14001 00000</t>
  </si>
  <si>
    <t>14001 82900</t>
  </si>
  <si>
    <t>09301 S2E90</t>
  </si>
  <si>
    <t xml:space="preserve">10201 S2В40 </t>
  </si>
  <si>
    <t xml:space="preserve">Судебная система </t>
  </si>
  <si>
    <t>Составление (изменение, дополнение) списков кандидатов в присяжные заседатели федеральных судов общей юрисдикции в РФ</t>
  </si>
  <si>
    <t>99900 51200</t>
  </si>
  <si>
    <t>Подпрограмма"Совершенствование межбюджетных отношений"</t>
  </si>
  <si>
    <t>18000 00000</t>
  </si>
  <si>
    <t>Основное мероприятие "Участие в предупреждении и ликвидации последствий ЧС в границах муниципального образования "Селенгинский район""</t>
  </si>
  <si>
    <t>18002 00000</t>
  </si>
  <si>
    <t>Мероприятия по предупреждению и ликвидации от ЧС природного и техногенного характера</t>
  </si>
  <si>
    <t>18002 82300</t>
  </si>
  <si>
    <t>811</t>
  </si>
  <si>
    <t>Субсидии на возмещение недополученных доходов и (или) возмещение фактически понесенных затрат в связи с производством (реализацией) товаров, выполнением работ, оказанием услуг</t>
  </si>
  <si>
    <t>08402 00000</t>
  </si>
  <si>
    <t>Основное мероприятие "Реализация полномочий местного самоуправления в сфере культуры"</t>
  </si>
  <si>
    <t>Основное мероприятие "Расходы, связанные с выполнением деятельности учреждений физической культуры и спорта"</t>
  </si>
  <si>
    <t>Основное мероприятие "Расходы, связанные с выполнением деятельности учреждений молодежной политики"</t>
  </si>
  <si>
    <t>Основное мероприятие "Расходы на проведение мероприятий в области физической культуры и спорт"</t>
  </si>
  <si>
    <t>Основное мероприятие "Содержание инструкторов по физической культуре и спорта"</t>
  </si>
  <si>
    <t>Расходы на содержание инструкторов по физической культуре и спорту</t>
  </si>
  <si>
    <t>Осуществление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</si>
  <si>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99900 73250</t>
  </si>
  <si>
    <t>09401 00000</t>
  </si>
  <si>
    <t>Реализация мероприятий регионального проекта "Социальная активность"</t>
  </si>
  <si>
    <t>247</t>
  </si>
  <si>
    <t>Закупка энергетических ресурсов</t>
  </si>
  <si>
    <t>Основное мероприятие "Проведение ежегодного совещания по подведению итогов работы АПК за отчетный год"</t>
  </si>
  <si>
    <t>Приложение № 7</t>
  </si>
  <si>
    <t>10202 00000</t>
  </si>
  <si>
    <t>10202 83060</t>
  </si>
  <si>
    <t>Расходы, связанные с выполнением деятельности учреждений образования</t>
  </si>
  <si>
    <t>Основное мероприятие "Организация временного трудоустройства несовершеннолетних граждан от 14 до 18 лет"</t>
  </si>
  <si>
    <t>360</t>
  </si>
  <si>
    <t>Иные выплаты населению</t>
  </si>
  <si>
    <t>Субсидии автономным учреждениям на иные цели</t>
  </si>
  <si>
    <t>04201 82170</t>
  </si>
  <si>
    <t>04102 82150</t>
  </si>
  <si>
    <t>123</t>
  </si>
  <si>
    <t>Иные выплаты, за исключением фонда оплаты труда государственных (муниципальных) органов, лицам, привлекаемым согласно законодательству для выполнения отдельных полномочий</t>
  </si>
  <si>
    <t>10101 74650</t>
  </si>
  <si>
    <t>Ежемесячное денежное вознаграждение воспитателей дошкольных образовательных организаций, реализующих программу погружения в бурятскую языковую среду</t>
  </si>
  <si>
    <t>На дорожную деятельность в отношении автомобильных дорог общего пользования местного значения</t>
  </si>
  <si>
    <t>Организация горячего питания обучающихся, получающих основное общее, среднее общее образование в муниципальных образовательных организациях</t>
  </si>
  <si>
    <t>Обеспечение муниципальных дошкольных и общеобразовательных организаций педагогическими работниками</t>
  </si>
  <si>
    <t>Оплата труда обслуживающего персонала муниципальных общеобразовательных организаций, а также на оплату услуг сторонним организациям за выполнение работ (оказание услуг)</t>
  </si>
  <si>
    <t>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</si>
  <si>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Администрирование передаваемых органам местного самоуправления государственных полномочий по Закону Республики Бурятия от 8 июля 2008 года № 394-IV «О наделении органов местного самоуправления муниципальных районов и городских округов в Республике Бурятия отдельными государственными полномочиями в области образования»</t>
  </si>
  <si>
    <t>Организация и обеспечение отдыха и оздоровления детей в загородных стационарных детских оздоровительных лагерях, оздоровительных лагерях с дневным пребыванием и иных детских лагерях сезонного действия (за исключением загородных стационарных детских оздоровительных лагерей), за исключением организации отдыха детей в каникулярное время и обеспечения прав детей, находящихся в трудной жизненной ситуации, на отдых и оздоровление</t>
  </si>
  <si>
    <t>Выплата вознаграждения за выполнение функций классного руководителя педагогическим работникам муниципальных образовательных организаций, реализующих образовательные программы начального общего, основного общего, среднего общего образования</t>
  </si>
  <si>
    <t>Предоставление мер социальной поддержки по оплате коммунальных услуг педагогическим работникам муниципальных дошкольных образовательных организаций, муниципальных образовательных организаций дополнительного образования, бывшим педагогическим работникам образовательных организаций, переведенным специалистами в организации, реализующие программы спортивной подготовки, специалистам организаций, реализующих программы спортивной подготовки, в соответствии с перечнем должностей, утвержденным органом государственной власти Республики Бурятия в области физической культуры и спорта, специалистам муниципальных учреждений культуры, проживающим и работающим в сельских населенных пунктах, рабочих поселках (поселках городского типа) на территории Республики Бурятия</t>
  </si>
  <si>
    <t>Финансовое обеспечение получения дошкольного образования в муниципальных образовательных организациях</t>
  </si>
  <si>
    <t>Администрирование передаваемых органам местного самоуправления государственных полномочий по организации и обеспечению отдыха и оздоровления детей</t>
  </si>
  <si>
    <t>Повышение средней заработной платы педагогических работников муниципальных учреждений дополнительного образования отрасли «Культура» в целях выполнения Указа Президента Российской Федерации от 1 июня 2012 года № 761 «О Национальной стратегии действий в интересах детей на 2012 – 2017 годы»</t>
  </si>
  <si>
    <t>Субсидии муниципальным учреждениям, реализующим программы спортивной подготовки</t>
  </si>
  <si>
    <t>Разработка, принятие и софинансирование муниципальных программ по сохранению и развитию бурятского языка</t>
  </si>
  <si>
    <t>Основное мероприятие "Организация деятельности по обеспечению сохранения и развития бурятского языка"</t>
  </si>
  <si>
    <t>22000 00000</t>
  </si>
  <si>
    <t>22002 00000</t>
  </si>
  <si>
    <t>22002 S5060</t>
  </si>
  <si>
    <t>Основное мероприятие "Продвижение туристского продукта МО "Селенгнинский район" на внутреннем и внешних рынках"</t>
  </si>
  <si>
    <t>03000 00000</t>
  </si>
  <si>
    <t>03001 00000</t>
  </si>
  <si>
    <t>03001 82900</t>
  </si>
  <si>
    <t>Обеспечение комплексного развития сельских территорий</t>
  </si>
  <si>
    <t>Иные выплаты персоналу государственных (муниципальных) органов, за исключением фонда оплаты труда</t>
  </si>
  <si>
    <t>122</t>
  </si>
  <si>
    <t>851</t>
  </si>
  <si>
    <t xml:space="preserve">Уплата прочих налогов, сборов </t>
  </si>
  <si>
    <t>112</t>
  </si>
  <si>
    <t>852</t>
  </si>
  <si>
    <t>Иные выплаты персоналу учреждений, за исключением фонда оплаты труда</t>
  </si>
  <si>
    <t>Уплата прочих налогов, сборов</t>
  </si>
  <si>
    <t>970</t>
  </si>
  <si>
    <t>99900 82900</t>
  </si>
  <si>
    <t>Уплата налога на имущество организаций и земельного налога</t>
  </si>
  <si>
    <t>10201 S2К90</t>
  </si>
  <si>
    <t>06040 L5760</t>
  </si>
  <si>
    <t>06040 00000</t>
  </si>
  <si>
    <t>06010 00000</t>
  </si>
  <si>
    <t>06010 82900</t>
  </si>
  <si>
    <t>Основное мероприятие "Содержание автомобильных дорог общего пользования местного значения"</t>
  </si>
  <si>
    <t>04304 00000</t>
  </si>
  <si>
    <t>04300 00000</t>
  </si>
  <si>
    <t>Дорожное хозяйство</t>
  </si>
  <si>
    <t>04304 82200</t>
  </si>
  <si>
    <t xml:space="preserve">Расходы на содержание автомобильных дорог общего пользования местного значения </t>
  </si>
  <si>
    <t>25000 00000</t>
  </si>
  <si>
    <t>25002 82900</t>
  </si>
  <si>
    <t>25002 00000</t>
  </si>
  <si>
    <t>Основное мероприятие "Выполнение работ по санитарной очистке территорий Селенгинского района"</t>
  </si>
  <si>
    <t>Реализация мероприятий по строительству жилья, предоставляемого по договору найма жилого помещения</t>
  </si>
  <si>
    <t>Исполнение расходных обязательств муниципальных районов (городских округов)</t>
  </si>
  <si>
    <t>350</t>
  </si>
  <si>
    <t>Премии и гранты</t>
  </si>
  <si>
    <t>Прочие мероприятия, связаные с выполнением обязательста ОМСУ</t>
  </si>
  <si>
    <t>Основное мероприятие "Проведение рейтинговой оценки показателей эффективности развития сельских поселений"</t>
  </si>
  <si>
    <t>Основное мероприятие "Обеспечение общественной безопасности на территории Селенгинского района путем межведомственного взаимодействия и реализации комплекса профилактических мероприятий"</t>
  </si>
  <si>
    <t>21001 00000</t>
  </si>
  <si>
    <t>21001 82900</t>
  </si>
  <si>
    <t>21000 00000</t>
  </si>
  <si>
    <t>15001 82900</t>
  </si>
  <si>
    <t>15001 00000</t>
  </si>
  <si>
    <t>Основное мероприятие "Проведение мероприятий в целях снижения уровня аварийности и травматизма на дорогах района"</t>
  </si>
  <si>
    <t>15000 00000</t>
  </si>
  <si>
    <t>10201 S2Р40</t>
  </si>
  <si>
    <t>Обеспечение выплаты денежной компенсации стоимости двухразового питания родителям (законным представителям) обучающихся с ограниченными возможностями здоровья, родителям (законным представителям) детей-инвалидов, имеющих статус обучающихся с ограниченными возможностями здоровья, обучение которых организовано муниципальными общеобразовательными организациями на дому</t>
  </si>
  <si>
    <t>24001  S2570</t>
  </si>
  <si>
    <t>24001  00000</t>
  </si>
  <si>
    <t>24000 00000</t>
  </si>
  <si>
    <t>Реализация мероприятий по сокращению наркосырьевой базы, в том числе с применением химического способа уничтожения дикорастущей конопли</t>
  </si>
  <si>
    <t>Основное мероприятие "Уничтожение очагов произрастания дикорастущей конопли"</t>
  </si>
  <si>
    <t>465</t>
  </si>
  <si>
    <t>Субсидии на осуществление капитальных вложений в объекты капитального строительства государственной (муниципальной) собственности автономным учреждениям</t>
  </si>
  <si>
    <t>99900 S2180</t>
  </si>
  <si>
    <t>340</t>
  </si>
  <si>
    <t>Стипендии</t>
  </si>
  <si>
    <t>Компенсация выпадающих доходов по электроэнергии, вырабатываемой дизельными электростанциями</t>
  </si>
  <si>
    <t>Муниципальная Программа «Развитие муниципальной службы в Селенгинском районе на 2020 - 2025 годы»</t>
  </si>
  <si>
    <t>17000 00000</t>
  </si>
  <si>
    <t>Муниципальная программа "Чистая вода на 2020-2025 годы"</t>
  </si>
  <si>
    <t>Основное мероприятие "Улучшение качества питьевой воды"</t>
  </si>
  <si>
    <t>На компенсацию экономически обоснованных расходов, не вошедших в экономически обоснованный тариф на электрическую энергию, вырабатываемую дизельными электростанциями, поставляемую покупателям на розничном рынке электрической энергии пос. Таежный муниципального образования сельское поселение "Иройское"</t>
  </si>
  <si>
    <t>99900 82400</t>
  </si>
  <si>
    <t>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организаций,реализующих образовательные программы начального общего образования, образовательные программы среднего общего образования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</si>
  <si>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</si>
  <si>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Питание обучающихся в муниципальных организациях Республики Бурятия, осваивающих образовательные программы дошкольного образования, являющихся детьми отдельных категорий граждан, принимавших участие в специальной военной операции</t>
  </si>
  <si>
    <t>10101 74880</t>
  </si>
  <si>
    <t>Муниципальное казенное учреждение "Управление по инфраструктуре" Администрации МО "Селенгинский район"</t>
  </si>
  <si>
    <t>977</t>
  </si>
  <si>
    <t>99900 83200</t>
  </si>
  <si>
    <t>Расходы на обеспечение деятельности учреждений по инфраструктуре</t>
  </si>
  <si>
    <t>99900 83220</t>
  </si>
  <si>
    <t>17001 00000</t>
  </si>
  <si>
    <t>17001 82900</t>
  </si>
  <si>
    <t>Реализация иных мероприятий по переселению граждан, включая программы местного развития и обеспечение занятости для шахтерских городов и поселков</t>
  </si>
  <si>
    <t>Иные межбюджетные трансферты бюджетам муниципальных районов в Республике Бурятия на реализацию инициативных проектов</t>
  </si>
  <si>
    <t>04304 9Д005</t>
  </si>
  <si>
    <t>Финансовое обеспечение дорожной деятельности в рамках реализации национального проекта «Безопасные и качественные автомобильные дороги» (агломерация, софинансирование из республиканского бюджета, субсидии муниципальным образованиям)</t>
  </si>
  <si>
    <t>Пособия, компенсации и иные социальные выплаты гражданам, кроме публичных нормативных обязательств</t>
  </si>
  <si>
    <t>321</t>
  </si>
  <si>
    <t>Основное мероприятие "Изготовление атрибутики с логотипом Селенгинского района Республики Бурятия"</t>
  </si>
  <si>
    <t>06080 00000</t>
  </si>
  <si>
    <t>06080 82900</t>
  </si>
  <si>
    <t>06090 00000</t>
  </si>
  <si>
    <t>06090 82900</t>
  </si>
  <si>
    <t>Основное мероприятие "Реализация проекта по развитию и поддержке сел "Социальная отара" по линии Буддийской традиционной Сангхи России на территории Селенгинского района"</t>
  </si>
  <si>
    <t>Основное мероприятие "Фестиваль фермерской продукции - Ферм-Фест 2024"</t>
  </si>
  <si>
    <t>10101 S2160</t>
  </si>
  <si>
    <t>10301 S2160</t>
  </si>
  <si>
    <t>10501 S2160</t>
  </si>
  <si>
    <t>01003 00000</t>
  </si>
  <si>
    <t>01003 82900</t>
  </si>
  <si>
    <t>01004 00000</t>
  </si>
  <si>
    <t>01004 82900</t>
  </si>
  <si>
    <t>Основное мероприятие "Приобщение различных групп населения к систематическим занятиям физической культурой и спортом"</t>
  </si>
  <si>
    <t>Основние мероприятие "Реализация деятельности Многофункционального межпоселенческого Дома молодежи Селенги"</t>
  </si>
  <si>
    <t>09600 00000</t>
  </si>
  <si>
    <t>09200 00000</t>
  </si>
  <si>
    <t>Прочая закупка товаров, работ и услуг</t>
  </si>
  <si>
    <t>16000 00000</t>
  </si>
  <si>
    <t>Основное мероприятие "Благоустройство дворовых и общественных территорий "</t>
  </si>
  <si>
    <t>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</si>
  <si>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</si>
  <si>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Охрана семьи и детства</t>
  </si>
  <si>
    <t>09500 00000</t>
  </si>
  <si>
    <t>Основное мероприятие «Обеспечение жильем молодых семей»</t>
  </si>
  <si>
    <t>09501 00000</t>
  </si>
  <si>
    <t>Реализация мероприятий по обеспечению жильем молодых семей</t>
  </si>
  <si>
    <t>09501 L4970</t>
  </si>
  <si>
    <t>Основное мероприятие "Реализация мероприятий по строительству жилья, предоставляемого по договору найма жилого помещения"</t>
  </si>
  <si>
    <t>06020 00000</t>
  </si>
  <si>
    <t>06020 L5760</t>
  </si>
  <si>
    <t>ОХРАНА ОКРУЖАЮЩЕЙ СРЕДЫ</t>
  </si>
  <si>
    <t>Другие вопросы в области охраны окружающей среды</t>
  </si>
  <si>
    <t>Реализация мероприятий комплексных планов по снижению выбросов загрязняющих веществ в атмосферный воздух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</si>
  <si>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</si>
  <si>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</si>
  <si>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«Управление муниципальным долгом»</t>
  </si>
  <si>
    <t>02300 00000</t>
  </si>
  <si>
    <t>Основное мероприятие "Обслуживание муниципального долга"</t>
  </si>
  <si>
    <t>02301 00000</t>
  </si>
  <si>
    <t>Процентные платежи по муниципальному долгу</t>
  </si>
  <si>
    <t>02301 87010</t>
  </si>
  <si>
    <t>Обслуживание муниципального долга</t>
  </si>
  <si>
    <t>730</t>
  </si>
  <si>
    <t>999Ч4 54410</t>
  </si>
  <si>
    <t>Ведомственная структура расходов местного бюджета на 2025 год</t>
  </si>
  <si>
    <t>«Селенгинский район» на 2025 год</t>
  </si>
  <si>
    <t>плановый период 2026-2027 годов"</t>
  </si>
  <si>
    <t>102Ю6 53030</t>
  </si>
  <si>
    <t>102Ю6 51790</t>
  </si>
  <si>
    <t>Основное мероприятие "Капитальный ремонт учреждений дошкольного  образования"</t>
  </si>
  <si>
    <t>10103 00000</t>
  </si>
  <si>
    <t>10103 S2140</t>
  </si>
  <si>
    <t>102Ю6 50500</t>
  </si>
  <si>
    <t>Субсидии гражданам на приобретение жилья</t>
  </si>
  <si>
    <t>99900 82170</t>
  </si>
  <si>
    <t>На модернизацию объектов водоснабжения</t>
  </si>
  <si>
    <t>17001 S2860</t>
  </si>
  <si>
    <t>Бюджетные инвестиции в объекты капитального строительства государственной (муниципальной) собственности</t>
  </si>
  <si>
    <t>414</t>
  </si>
  <si>
    <t>На  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</si>
  <si>
    <t>99900 S2140</t>
  </si>
  <si>
    <t>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</si>
  <si>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08201 L4670</t>
  </si>
  <si>
    <t>094Е8 72Р50</t>
  </si>
  <si>
    <t>06030 00000</t>
  </si>
  <si>
    <t>Основное мероприятие "Реализация мероприятий ведомственной целевой программы "Современный облик сельских территорий" государственной программы "Комплексное развитие сельских территорий""</t>
  </si>
  <si>
    <t>06038 00000</t>
  </si>
  <si>
    <t>Благоустройство сельских территорий (Выполнение работ по установке спортивной площадки по ул.Ленина д.12 у.Харгана, Селенгинский район, Республика Бурятия)</t>
  </si>
  <si>
    <t>06038 L5760</t>
  </si>
  <si>
    <t>160И4 00000</t>
  </si>
  <si>
    <t>160И4 55550</t>
  </si>
  <si>
    <t>99900 L1560</t>
  </si>
  <si>
    <t>МЕЖБЮДЖЕТНЫЕ ТРАНСФЕРТЫ ОБЩЕГО ХАРАКТЕРА БЮДЖЕТАМ БЮДЖЕТНОЙ СИСТЕМЫ РОССИЙСКОЙ ФЕДЕРАЦИИ</t>
  </si>
  <si>
    <t>Прочие межбюджетные трансферты общего характера</t>
  </si>
  <si>
    <t>19000 00000</t>
  </si>
  <si>
    <t xml:space="preserve">Основное мероприятие "Благоустройство территории во всех населенных пунктах МО СП </t>
  </si>
  <si>
    <t>19001 00000</t>
  </si>
  <si>
    <t>19001 S2140</t>
  </si>
  <si>
    <t>08301 S2140</t>
  </si>
  <si>
    <t>09301 S2140</t>
  </si>
  <si>
    <t>99900 9T001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</si>
  <si>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</si>
  <si>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Защита населения и территории от чрезвычайных ситуаций природного и техногенного характера, пожарная безопасность</t>
  </si>
  <si>
    <t>Молодежная политика</t>
  </si>
  <si>
    <t>к решению районного Совета депутатов МО "Селенгинский район"</t>
  </si>
  <si>
    <t>от "23" декабря 2024 №25</t>
  </si>
  <si>
    <t>Основное мероприятие "Развитие плавательного бассейна"</t>
  </si>
  <si>
    <t>09102 83150</t>
  </si>
  <si>
    <t xml:space="preserve">Расходы, связанные с выполнением деятельности учреждения плавательного бассейна </t>
  </si>
  <si>
    <t>831</t>
  </si>
  <si>
    <t>Исполнение судебных актов Российской Федерации и мировых соглашений по возмещению причиненного вреда</t>
  </si>
  <si>
    <t>Прочие закупки товаров, работ и услуг для государственных (муниципальных) нужд</t>
  </si>
  <si>
    <t>08101 R5190</t>
  </si>
  <si>
    <t>Субсидии бюджетным учреждениям на иные цели</t>
  </si>
  <si>
    <t>Поддержка отрасли культуры</t>
  </si>
  <si>
    <t>08201 R5190</t>
  </si>
  <si>
    <t xml:space="preserve">02201 00000 </t>
  </si>
  <si>
    <t xml:space="preserve">02201 63010 </t>
  </si>
  <si>
    <t>999И8 54170</t>
  </si>
  <si>
    <t>Муниципальная программа  «Развитие туризма и благоустройство мест массового отдыха в Селенгинском районе на 2023-2027 годы»</t>
  </si>
  <si>
    <t>Муниципальная программа «Развитие малого и среднего предпринимательства в Селенгинском районе на 2023-2027 годы"</t>
  </si>
  <si>
    <t>Муниципальная программа «Организация общественных работ на территории муниципального образования "Селенгинский район на 2020-2025 годы"</t>
  </si>
  <si>
    <t>Муниципальная программа «Поддержка сельских и городских инициатив в Селенгинском районе  на 2024-2028 годы»</t>
  </si>
  <si>
    <t>Муниципальная Программа «Обеспечение безопасности населения от чрезвычайных ситуаций природного и техногенного характера на территории муниципального образования "Селенгинский район" на период 2023-2027 годы»</t>
  </si>
  <si>
    <t>Муниципальная Программа «Повышение качества управления муниципальной собственностью и градостроительной деятельностью муниципального образования "Селенгинский район" на 2024-2028 годы</t>
  </si>
  <si>
    <t>Подпрограмма "Развитие дорожной сети в Селенгинском районе  2024-2028 годы"</t>
  </si>
  <si>
    <t>Муниципальная программа "Повышение безопасности дорожного движения в Селенгинском районе» в Селенгинском районе на 2023 – 2027 годы»</t>
  </si>
  <si>
    <t>Муниципальная программа "Профилактика преступлений и иных правонарушений в Селенгинском районе на 2023-2027 годы"</t>
  </si>
  <si>
    <t>Муниципальная программа «Комплексное развитие сельских территорий в Селенгинском районе на на 2024-2028 годы»</t>
  </si>
  <si>
    <t>Муниципальная программа «Развитие образования в Селенгинском районе на 2024-2028 годы"</t>
  </si>
  <si>
    <t>Подпрограмма "Дошкольное образование в Селенгинском районе  на 2024-2028 годы"</t>
  </si>
  <si>
    <t>Подпрограмма "Общее образование в Селенгинском районе  на 2024-2028 годы"</t>
  </si>
  <si>
    <t>Подпрограмма "Дополнительное образование  в Селенгинском районе  на 2024-2028 годы"</t>
  </si>
  <si>
    <t>Подпрограмма "Детский отдых в Селенгинском районе  на 2024-2028 годы"</t>
  </si>
  <si>
    <t>Подпрограмма "Другие вопросы в области образования в Селенгинском районе  на 2024-2028 годы"</t>
  </si>
  <si>
    <t>Подпрограмма "Семья и дети  на 2024-2028 годы"</t>
  </si>
  <si>
    <t>Муниципальная программа «Сохранение и развитие бурятского языка в Селенгинском районе на 2023-2027 годы"</t>
  </si>
  <si>
    <t>Муниципальная Программа «Управление муниципальными финансами и муниципальным долгом на 2024-2028 годы</t>
  </si>
  <si>
    <t>Подпрограмма «Повышение качества управления муниципальным имуществом и земельными участками в Селенгинском районе на 2024-2028 годы»</t>
  </si>
  <si>
    <t>Подпрограмма «Градостроительная деятельность по развитию территории Селенгинского района на 2024-2028 годы»</t>
  </si>
  <si>
    <t>Муниципальная Программа «Развитие культуры в Селенгинском районе на 2023 – 2027 годы</t>
  </si>
  <si>
    <t>Подпрограмма «Развитие художественно-эстетического образования и воспитания на 2023 – 2027 годы»</t>
  </si>
  <si>
    <t>Подпрограмма «Развитие библиотечного дела  на 2023 – 2027 годы»</t>
  </si>
  <si>
    <t>Подпрограмма «Организация досуга и народного творчества на 2023 – 2027 годы»</t>
  </si>
  <si>
    <t>Подпрограмма «Другие вопросы в области культуры на 2023 – 2027 годы»</t>
  </si>
  <si>
    <t>Муниципальная программа «Старшее поколение на 2023-2027 годы</t>
  </si>
  <si>
    <t>Муниципальная Программа «Развитие физической культуры, спорта и молодежной политики в Селенгинском районе на на 2023 – 2027 годы»</t>
  </si>
  <si>
    <t>Подпрограмма «Другие вопросы в области физической культуры и спорта на 2023 – 2027 годы»</t>
  </si>
  <si>
    <t xml:space="preserve">Подпрограмма «Развитие молодежной политики в Селенгинском районе на 2023 – 2027 годы»  </t>
  </si>
  <si>
    <t>Подпрограмма «Обеспечение жильем молодых семей на 2023 – 2027 годы»</t>
  </si>
  <si>
    <t>Подпрограмма «Развитие физической культуры и спорта на 2023 – 2027 годы»</t>
  </si>
  <si>
    <t>Подпрограмма «Содержание инструкторов по физической культуре и спорту на 2023 – 2027 годы»</t>
  </si>
  <si>
    <t>Подпрограмма «Развитие спорта высших достижений на 2023 – 2027 годы»</t>
  </si>
  <si>
    <t>Муниципальная программа «Комплексные меры противодействия злоупотреблению наркотикам и их незаконному обороту в Селенгинском районе на 2023-2027 годы»</t>
  </si>
  <si>
    <t>Муниципальная программа "Формирование комфортной городской среды на территории муниципального образования "Селенгинский район"  на 2024-2028 годы"</t>
  </si>
  <si>
    <t>Муниципальная программа "Охрана окружающей среды в муниципальном образовании "Селенгинский район" на 2023-2027гг."</t>
  </si>
  <si>
    <t>Муниципальная программа " Благоустройство территорий муниципальных образований Селенгинского района на 2021 год и плановый период 2022-2025гг."</t>
  </si>
  <si>
    <t>Муниципальная программа «Комплексное развитие сельских территорий в Селенгинском районе  на 2024-2028 годы»</t>
  </si>
  <si>
    <t>Муниципальная Программа «Развитие физической культуры, спорта и молодежной политики в Селенгинском районе на 2023 – 2027 годы»</t>
  </si>
  <si>
    <t>978</t>
  </si>
  <si>
    <t>МКУ "КОНТРОЛЬНО-СЧЕТНАЯ ПАЛАТА МО "СЕЛЕНГИНСКИЙ РАЙОН" РЕСПУБЛИКИ БУРЯТИЯ"</t>
  </si>
  <si>
    <t>99900 S4970</t>
  </si>
  <si>
    <t>Основное мероприятие "Организация проведения конкурса среди ТОС с целью обмена опыта в реализации проектов по продвижению ТОСовского движения"</t>
  </si>
  <si>
    <t>МП «Поддержка сельских и городских инициатив в Селенгинском районе на 2020-2025 годы»</t>
  </si>
  <si>
    <t>Поощрение муниципальным учреждениям по итогам выборов в Селенгинском районе</t>
  </si>
  <si>
    <t>Премирование победителей и призеров республиканского конкурса "Лучшее территориальное общественное самоуправление"</t>
  </si>
  <si>
    <t>14001 74030</t>
  </si>
  <si>
    <t>Внесение изменений в документацию территориального планирования и градостроительного зонирования муниципальных образований в Республике Бурятия</t>
  </si>
  <si>
    <t>04201 S2280</t>
  </si>
  <si>
    <t>Иные выплаты, за исключением фонда оплаты труда учреждений, лицам, привлекаемым согласно законодательству для выполнения отдельных полномочий</t>
  </si>
  <si>
    <t>113</t>
  </si>
  <si>
    <t>09301 L0810</t>
  </si>
  <si>
    <t>Государственная поддержка организаций, входящих в систему спортивной подготовки</t>
  </si>
  <si>
    <t>09301 L2290</t>
  </si>
  <si>
    <t>На 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</t>
  </si>
  <si>
    <t>Субсидии бюджетам муниципальных образований (городских округов) на мероприятия по ликвидации несанкционированных свалок по решению суда</t>
  </si>
  <si>
    <t>99900 51560</t>
  </si>
  <si>
    <t>08101 L5190</t>
  </si>
  <si>
    <t>99900 72Б60</t>
  </si>
  <si>
    <t>08301 S2160</t>
  </si>
  <si>
    <t>08101 S2160</t>
  </si>
  <si>
    <t>08201 S2160</t>
  </si>
  <si>
    <t>08402 S2160</t>
  </si>
  <si>
    <t>09102 S2160</t>
  </si>
  <si>
    <t>09102 00000</t>
  </si>
  <si>
    <t>09101 00000</t>
  </si>
  <si>
    <t>09301 S2160</t>
  </si>
  <si>
    <t>09401 S2160</t>
  </si>
  <si>
    <t>Приложение №6</t>
  </si>
  <si>
    <t>от 29 мая 2025    № 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</si>
</sst>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0.00000"/>
    <numFmt numFmtId="166" formatCode="_-* #,##0.00000\ _₽_-;\-* #,##0.00000\ _₽_-;_-* &quot;-&quot;??\ _₽_-;_-@_-"/>
    <numFmt numFmtId="167" formatCode="_-* #,##0.00000\ _₽_-;\-* #,##0.00000\ _₽_-;_-* &quot;-&quot;?????\ _₽_-;_-@_-"/>
    <numFmt numFmtId="168" formatCode="#,##0.00000"/>
  </numFmts>
  <fonts count="27" x14ac:knownFonts="1">
    <font>
      <sz val="10"/>
      <name val="Arial Cyr"/>
      <charset val="204"/>
    </font>
    <font>
      <sz val="10"/>
      <name val="Times New Roman CYR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 CYR"/>
      <family val="1"/>
      <charset val="204"/>
    </font>
    <font>
      <i/>
      <sz val="10"/>
      <name val="Times New Roman CYR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10"/>
      <name val="Times New Roman CYR"/>
      <charset val="204"/>
    </font>
    <font>
      <i/>
      <sz val="10"/>
      <name val="Times New Roman CYR"/>
      <charset val="204"/>
    </font>
    <font>
      <sz val="10"/>
      <name val="Times New Roman CYR"/>
      <charset val="204"/>
    </font>
    <font>
      <b/>
      <i/>
      <sz val="10"/>
      <name val="Times New Roman CYR"/>
      <family val="1"/>
      <charset val="204"/>
    </font>
    <font>
      <sz val="10"/>
      <name val="Arial Cyr"/>
      <charset val="204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b/>
      <sz val="10"/>
      <name val="Times New Roman CYR"/>
      <charset val="204"/>
    </font>
    <font>
      <sz val="8"/>
      <name val="Arial"/>
      <family val="2"/>
    </font>
    <font>
      <sz val="9"/>
      <name val="Arial"/>
      <family val="2"/>
      <charset val="204"/>
    </font>
    <font>
      <sz val="10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4" fillId="0" borderId="0"/>
  </cellStyleXfs>
  <cellXfs count="153">
    <xf numFmtId="0" fontId="0" fillId="0" borderId="0" xfId="0"/>
    <xf numFmtId="0" fontId="1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49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3" fillId="4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165" fontId="6" fillId="0" borderId="1" xfId="0" applyNumberFormat="1" applyFont="1" applyBorder="1" applyAlignment="1">
      <alignment horizontal="center" vertical="center" wrapText="1"/>
    </xf>
    <xf numFmtId="0" fontId="1" fillId="5" borderId="0" xfId="0" applyFont="1" applyFill="1" applyAlignment="1">
      <alignment wrapText="1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0" xfId="0" applyFont="1"/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wrapText="1"/>
    </xf>
    <xf numFmtId="49" fontId="6" fillId="0" borderId="1" xfId="0" applyNumberFormat="1" applyFont="1" applyBorder="1" applyAlignment="1">
      <alignment horizontal="left" wrapText="1"/>
    </xf>
    <xf numFmtId="0" fontId="9" fillId="4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wrapText="1"/>
    </xf>
    <xf numFmtId="165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center" wrapText="1"/>
    </xf>
    <xf numFmtId="49" fontId="2" fillId="7" borderId="1" xfId="0" applyNumberFormat="1" applyFont="1" applyFill="1" applyBorder="1" applyAlignment="1">
      <alignment horizontal="center" vertical="center" wrapText="1"/>
    </xf>
    <xf numFmtId="165" fontId="2" fillId="7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left" vertical="center" wrapText="1"/>
    </xf>
    <xf numFmtId="49" fontId="2" fillId="7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11" fillId="5" borderId="0" xfId="0" applyFont="1" applyFill="1" applyAlignment="1">
      <alignment wrapText="1"/>
    </xf>
    <xf numFmtId="0" fontId="15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0" fontId="5" fillId="4" borderId="3" xfId="0" applyFont="1" applyFill="1" applyBorder="1" applyAlignment="1">
      <alignment horizontal="left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49" fontId="6" fillId="6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4" fillId="6" borderId="1" xfId="0" applyFont="1" applyFill="1" applyBorder="1" applyAlignment="1">
      <alignment horizontal="left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wrapText="1"/>
    </xf>
    <xf numFmtId="165" fontId="17" fillId="0" borderId="1" xfId="0" applyNumberFormat="1" applyFont="1" applyBorder="1" applyAlignment="1">
      <alignment horizontal="center" vertical="center" wrapText="1"/>
    </xf>
    <xf numFmtId="165" fontId="17" fillId="0" borderId="0" xfId="0" applyNumberFormat="1" applyFont="1" applyAlignment="1">
      <alignment horizontal="center" vertical="center" wrapText="1"/>
    </xf>
    <xf numFmtId="165" fontId="4" fillId="8" borderId="1" xfId="0" applyNumberFormat="1" applyFont="1" applyFill="1" applyBorder="1" applyAlignment="1">
      <alignment horizontal="center" vertical="center" wrapText="1"/>
    </xf>
    <xf numFmtId="165" fontId="6" fillId="8" borderId="1" xfId="0" applyNumberFormat="1" applyFont="1" applyFill="1" applyBorder="1" applyAlignment="1">
      <alignment horizontal="center" vertical="center" wrapText="1"/>
    </xf>
    <xf numFmtId="49" fontId="6" fillId="8" borderId="1" xfId="0" applyNumberFormat="1" applyFont="1" applyFill="1" applyBorder="1" applyAlignment="1">
      <alignment horizontal="center" vertical="center" wrapText="1"/>
    </xf>
    <xf numFmtId="165" fontId="6" fillId="8" borderId="1" xfId="0" applyNumberFormat="1" applyFont="1" applyFill="1" applyBorder="1" applyAlignment="1">
      <alignment horizontal="center" vertical="center"/>
    </xf>
    <xf numFmtId="165" fontId="7" fillId="8" borderId="1" xfId="0" applyNumberFormat="1" applyFont="1" applyFill="1" applyBorder="1" applyAlignment="1">
      <alignment horizontal="center" vertical="center"/>
    </xf>
    <xf numFmtId="165" fontId="2" fillId="8" borderId="1" xfId="0" applyNumberFormat="1" applyFont="1" applyFill="1" applyBorder="1" applyAlignment="1">
      <alignment horizontal="center" vertical="center"/>
    </xf>
    <xf numFmtId="165" fontId="7" fillId="8" borderId="1" xfId="0" applyNumberFormat="1" applyFont="1" applyFill="1" applyBorder="1" applyAlignment="1">
      <alignment horizontal="center" vertical="center" wrapText="1"/>
    </xf>
    <xf numFmtId="166" fontId="2" fillId="7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top" wrapText="1"/>
    </xf>
    <xf numFmtId="49" fontId="20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vertical="top" wrapText="1"/>
    </xf>
    <xf numFmtId="49" fontId="21" fillId="0" borderId="1" xfId="0" applyNumberFormat="1" applyFont="1" applyBorder="1" applyAlignment="1">
      <alignment horizontal="center" vertical="center" wrapText="1"/>
    </xf>
    <xf numFmtId="165" fontId="21" fillId="0" borderId="1" xfId="0" applyNumberFormat="1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165" fontId="22" fillId="0" borderId="1" xfId="0" applyNumberFormat="1" applyFont="1" applyBorder="1" applyAlignment="1">
      <alignment horizontal="center" vertical="center" wrapText="1"/>
    </xf>
    <xf numFmtId="167" fontId="1" fillId="0" borderId="0" xfId="0" applyNumberFormat="1" applyFont="1" applyAlignment="1">
      <alignment wrapText="1"/>
    </xf>
    <xf numFmtId="0" fontId="6" fillId="8" borderId="0" xfId="0" applyFont="1" applyFill="1"/>
    <xf numFmtId="0" fontId="6" fillId="8" borderId="0" xfId="0" applyFont="1" applyFill="1" applyAlignment="1">
      <alignment horizontal="right"/>
    </xf>
    <xf numFmtId="0" fontId="5" fillId="8" borderId="1" xfId="0" applyFont="1" applyFill="1" applyBorder="1" applyAlignment="1">
      <alignment horizontal="left" vertical="center" wrapText="1"/>
    </xf>
    <xf numFmtId="49" fontId="6" fillId="8" borderId="1" xfId="0" applyNumberFormat="1" applyFont="1" applyFill="1" applyBorder="1" applyAlignment="1">
      <alignment horizontal="left" wrapText="1"/>
    </xf>
    <xf numFmtId="49" fontId="6" fillId="9" borderId="1" xfId="0" applyNumberFormat="1" applyFont="1" applyFill="1" applyBorder="1" applyAlignment="1">
      <alignment horizontal="center" vertical="center" wrapText="1"/>
    </xf>
    <xf numFmtId="0" fontId="11" fillId="9" borderId="0" xfId="0" applyFont="1" applyFill="1" applyAlignment="1">
      <alignment wrapText="1"/>
    </xf>
    <xf numFmtId="49" fontId="4" fillId="8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wrapText="1"/>
    </xf>
    <xf numFmtId="0" fontId="1" fillId="8" borderId="0" xfId="0" applyFont="1" applyFill="1" applyAlignment="1">
      <alignment wrapText="1"/>
    </xf>
    <xf numFmtId="0" fontId="4" fillId="8" borderId="1" xfId="0" applyFont="1" applyFill="1" applyBorder="1" applyAlignment="1">
      <alignment vertical="center" wrapText="1"/>
    </xf>
    <xf numFmtId="0" fontId="11" fillId="8" borderId="0" xfId="0" applyFont="1" applyFill="1" applyAlignment="1">
      <alignment wrapText="1"/>
    </xf>
    <xf numFmtId="0" fontId="10" fillId="8" borderId="0" xfId="0" applyFont="1" applyFill="1" applyAlignment="1">
      <alignment wrapText="1"/>
    </xf>
    <xf numFmtId="0" fontId="4" fillId="8" borderId="1" xfId="0" applyFont="1" applyFill="1" applyBorder="1" applyAlignment="1">
      <alignment horizontal="left" vertical="center" wrapText="1"/>
    </xf>
    <xf numFmtId="0" fontId="9" fillId="9" borderId="1" xfId="0" applyFont="1" applyFill="1" applyBorder="1" applyAlignment="1">
      <alignment horizontal="left" vertical="center" wrapText="1"/>
    </xf>
    <xf numFmtId="49" fontId="2" fillId="9" borderId="1" xfId="0" applyNumberFormat="1" applyFont="1" applyFill="1" applyBorder="1" applyAlignment="1">
      <alignment horizontal="center" vertical="center" wrapText="1"/>
    </xf>
    <xf numFmtId="165" fontId="2" fillId="9" borderId="1" xfId="0" applyNumberFormat="1" applyFont="1" applyFill="1" applyBorder="1" applyAlignment="1">
      <alignment horizontal="center" vertical="center" wrapText="1"/>
    </xf>
    <xf numFmtId="49" fontId="2" fillId="8" borderId="1" xfId="0" applyNumberFormat="1" applyFont="1" applyFill="1" applyBorder="1" applyAlignment="1">
      <alignment horizontal="center" vertical="center" wrapText="1"/>
    </xf>
    <xf numFmtId="165" fontId="2" fillId="8" borderId="1" xfId="0" applyNumberFormat="1" applyFont="1" applyFill="1" applyBorder="1" applyAlignment="1">
      <alignment horizontal="center" vertical="center" wrapText="1"/>
    </xf>
    <xf numFmtId="49" fontId="7" fillId="8" borderId="1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vertical="center" wrapText="1"/>
    </xf>
    <xf numFmtId="165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3" fillId="8" borderId="1" xfId="0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wrapText="1"/>
    </xf>
    <xf numFmtId="0" fontId="2" fillId="0" borderId="0" xfId="0" applyFont="1" applyAlignment="1">
      <alignment horizontal="center" wrapText="1"/>
    </xf>
    <xf numFmtId="0" fontId="4" fillId="6" borderId="1" xfId="0" applyFont="1" applyFill="1" applyBorder="1" applyAlignment="1">
      <alignment wrapText="1"/>
    </xf>
    <xf numFmtId="4" fontId="1" fillId="0" borderId="0" xfId="0" applyNumberFormat="1" applyFont="1" applyAlignment="1">
      <alignment wrapText="1"/>
    </xf>
    <xf numFmtId="167" fontId="23" fillId="0" borderId="0" xfId="0" applyNumberFormat="1" applyFont="1" applyAlignment="1">
      <alignment wrapText="1"/>
    </xf>
    <xf numFmtId="4" fontId="1" fillId="0" borderId="0" xfId="1" applyNumberFormat="1" applyFont="1" applyAlignment="1">
      <alignment wrapText="1"/>
    </xf>
    <xf numFmtId="2" fontId="1" fillId="0" borderId="0" xfId="0" applyNumberFormat="1" applyFont="1" applyAlignment="1">
      <alignment wrapText="1"/>
    </xf>
    <xf numFmtId="168" fontId="23" fillId="0" borderId="0" xfId="0" applyNumberFormat="1" applyFont="1" applyAlignment="1">
      <alignment wrapText="1"/>
    </xf>
    <xf numFmtId="165" fontId="4" fillId="8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165" fontId="7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164" fontId="1" fillId="0" borderId="0" xfId="0" applyNumberFormat="1" applyFont="1" applyAlignment="1">
      <alignment wrapText="1"/>
    </xf>
    <xf numFmtId="0" fontId="9" fillId="3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vertical="center" wrapText="1"/>
    </xf>
    <xf numFmtId="0" fontId="18" fillId="8" borderId="0" xfId="0" applyFont="1" applyFill="1" applyAlignment="1">
      <alignment wrapText="1"/>
    </xf>
    <xf numFmtId="0" fontId="6" fillId="8" borderId="1" xfId="0" applyFont="1" applyFill="1" applyBorder="1" applyAlignment="1">
      <alignment horizontal="left" vertical="center" wrapText="1"/>
    </xf>
    <xf numFmtId="165" fontId="1" fillId="0" borderId="0" xfId="1" applyNumberFormat="1" applyFont="1" applyAlignment="1">
      <alignment wrapText="1"/>
    </xf>
    <xf numFmtId="0" fontId="11" fillId="10" borderId="0" xfId="0" applyFont="1" applyFill="1" applyAlignment="1">
      <alignment wrapText="1"/>
    </xf>
    <xf numFmtId="49" fontId="16" fillId="0" borderId="1" xfId="0" applyNumberFormat="1" applyFont="1" applyBorder="1" applyAlignment="1">
      <alignment horizontal="center" vertical="center" wrapText="1"/>
    </xf>
    <xf numFmtId="0" fontId="25" fillId="0" borderId="0" xfId="4" applyFont="1" applyAlignment="1">
      <alignment horizontal="left" wrapText="1"/>
    </xf>
    <xf numFmtId="0" fontId="3" fillId="8" borderId="3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49" fontId="2" fillId="6" borderId="1" xfId="0" applyNumberFormat="1" applyFont="1" applyFill="1" applyBorder="1" applyAlignment="1">
      <alignment horizontal="center" vertical="center" wrapText="1"/>
    </xf>
    <xf numFmtId="165" fontId="26" fillId="8" borderId="1" xfId="0" applyNumberFormat="1" applyFont="1" applyFill="1" applyBorder="1" applyAlignment="1">
      <alignment horizontal="center" vertical="center" wrapText="1"/>
    </xf>
    <xf numFmtId="0" fontId="6" fillId="8" borderId="0" xfId="0" applyFont="1" applyFill="1" applyAlignment="1">
      <alignment horizontal="right"/>
    </xf>
    <xf numFmtId="0" fontId="12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2" fillId="0" borderId="1" xfId="0" applyFont="1" applyBorder="1" applyAlignment="1">
      <alignment horizontal="center" vertical="center" wrapText="1"/>
    </xf>
  </cellXfs>
  <cellStyles count="5">
    <cellStyle name="Обычный" xfId="0" builtinId="0"/>
    <cellStyle name="Обычный_Ведом.структура" xfId="4" xr:uid="{00000000-0005-0000-0000-000001000000}"/>
    <cellStyle name="Финансовый 2" xfId="1" xr:uid="{00000000-0005-0000-0000-000002000000}"/>
    <cellStyle name="Финансовый 2 2" xfId="3" xr:uid="{00000000-0005-0000-0000-000003000000}"/>
    <cellStyle name="Финансовый 3" xfId="2" xr:uid="{00000000-0005-0000-0000-000004000000}"/>
  </cellStyles>
  <dxfs count="0"/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usernames" Target="revisions/userNames1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671" Type="http://schemas.openxmlformats.org/officeDocument/2006/relationships/revisionLog" Target="revisionLog435.xml"/><Relationship Id="rId299" Type="http://schemas.openxmlformats.org/officeDocument/2006/relationships/revisionLog" Target="revisionLog85.xml"/><Relationship Id="rId727" Type="http://schemas.openxmlformats.org/officeDocument/2006/relationships/revisionLog" Target="revisionLog488.xml"/><Relationship Id="rId324" Type="http://schemas.openxmlformats.org/officeDocument/2006/relationships/revisionLog" Target="revisionLog110.xml"/><Relationship Id="rId531" Type="http://schemas.openxmlformats.org/officeDocument/2006/relationships/revisionLog" Target="revisionLog302.xml"/><Relationship Id="rId629" Type="http://schemas.openxmlformats.org/officeDocument/2006/relationships/revisionLog" Target="revisionLog400.xml"/><Relationship Id="rId366" Type="http://schemas.openxmlformats.org/officeDocument/2006/relationships/revisionLog" Target="revisionLog150.xml"/><Relationship Id="rId573" Type="http://schemas.openxmlformats.org/officeDocument/2006/relationships/revisionLog" Target="revisionLog344.xml"/><Relationship Id="rId226" Type="http://schemas.openxmlformats.org/officeDocument/2006/relationships/revisionLog" Target="revisionLog43.xml"/><Relationship Id="rId433" Type="http://schemas.openxmlformats.org/officeDocument/2006/relationships/revisionLog" Target="revisionLog212.xml"/><Relationship Id="rId268" Type="http://schemas.openxmlformats.org/officeDocument/2006/relationships/revisionLog" Target="revisionLog5.xml"/><Relationship Id="rId475" Type="http://schemas.openxmlformats.org/officeDocument/2006/relationships/revisionLog" Target="revisionLog12.xml"/><Relationship Id="rId640" Type="http://schemas.openxmlformats.org/officeDocument/2006/relationships/revisionLog" Target="revisionLog410.xml"/><Relationship Id="rId682" Type="http://schemas.openxmlformats.org/officeDocument/2006/relationships/revisionLog" Target="revisionLog446.xml"/><Relationship Id="rId335" Type="http://schemas.openxmlformats.org/officeDocument/2006/relationships/revisionLog" Target="revisionLog121.xml"/><Relationship Id="rId377" Type="http://schemas.openxmlformats.org/officeDocument/2006/relationships/revisionLog" Target="revisionLog157.xml"/><Relationship Id="rId500" Type="http://schemas.openxmlformats.org/officeDocument/2006/relationships/revisionLog" Target="revisionLog271.xml"/><Relationship Id="rId542" Type="http://schemas.openxmlformats.org/officeDocument/2006/relationships/revisionLog" Target="revisionLog313.xml"/><Relationship Id="rId584" Type="http://schemas.openxmlformats.org/officeDocument/2006/relationships/revisionLog" Target="revisionLog355.xml"/><Relationship Id="rId237" Type="http://schemas.openxmlformats.org/officeDocument/2006/relationships/revisionLog" Target="revisionLog54.xml"/><Relationship Id="rId402" Type="http://schemas.openxmlformats.org/officeDocument/2006/relationships/revisionLog" Target="revisionLog180.xml"/><Relationship Id="rId279" Type="http://schemas.openxmlformats.org/officeDocument/2006/relationships/revisionLog" Target="revisionLog16.xml"/><Relationship Id="rId444" Type="http://schemas.openxmlformats.org/officeDocument/2006/relationships/revisionLog" Target="revisionLog223.xml"/><Relationship Id="rId486" Type="http://schemas.openxmlformats.org/officeDocument/2006/relationships/revisionLog" Target="revisionLog257.xml"/><Relationship Id="rId651" Type="http://schemas.openxmlformats.org/officeDocument/2006/relationships/revisionLog" Target="revisionLog421.xml"/><Relationship Id="rId693" Type="http://schemas.openxmlformats.org/officeDocument/2006/relationships/revisionLog" Target="revisionLog454.xml"/><Relationship Id="rId707" Type="http://schemas.openxmlformats.org/officeDocument/2006/relationships/revisionLog" Target="revisionLog468.xml"/><Relationship Id="rId290" Type="http://schemas.openxmlformats.org/officeDocument/2006/relationships/revisionLog" Target="revisionLog27.xml"/><Relationship Id="rId304" Type="http://schemas.openxmlformats.org/officeDocument/2006/relationships/revisionLog" Target="revisionLog90.xml"/><Relationship Id="rId346" Type="http://schemas.openxmlformats.org/officeDocument/2006/relationships/revisionLog" Target="revisionLog132.xml"/><Relationship Id="rId388" Type="http://schemas.openxmlformats.org/officeDocument/2006/relationships/revisionLog" Target="revisionLog166.xml"/><Relationship Id="rId511" Type="http://schemas.openxmlformats.org/officeDocument/2006/relationships/revisionLog" Target="revisionLog282.xml"/><Relationship Id="rId553" Type="http://schemas.openxmlformats.org/officeDocument/2006/relationships/revisionLog" Target="revisionLog324.xml"/><Relationship Id="rId609" Type="http://schemas.openxmlformats.org/officeDocument/2006/relationships/revisionLog" Target="revisionLog380.xml"/><Relationship Id="rId413" Type="http://schemas.openxmlformats.org/officeDocument/2006/relationships/revisionLog" Target="revisionLog192.xml"/><Relationship Id="rId595" Type="http://schemas.openxmlformats.org/officeDocument/2006/relationships/revisionLog" Target="revisionLog366.xml"/><Relationship Id="rId248" Type="http://schemas.openxmlformats.org/officeDocument/2006/relationships/revisionLog" Target="revisionLog65.xml"/><Relationship Id="rId455" Type="http://schemas.openxmlformats.org/officeDocument/2006/relationships/revisionLog" Target="revisionLog234.xml"/><Relationship Id="rId497" Type="http://schemas.openxmlformats.org/officeDocument/2006/relationships/revisionLog" Target="revisionLog268.xml"/><Relationship Id="rId620" Type="http://schemas.openxmlformats.org/officeDocument/2006/relationships/revisionLog" Target="revisionLog391.xml"/><Relationship Id="rId662" Type="http://schemas.openxmlformats.org/officeDocument/2006/relationships/revisionLog" Target="revisionLog428.xml"/><Relationship Id="rId718" Type="http://schemas.openxmlformats.org/officeDocument/2006/relationships/revisionLog" Target="revisionLog479.xml"/><Relationship Id="rId315" Type="http://schemas.openxmlformats.org/officeDocument/2006/relationships/revisionLog" Target="revisionLog101.xml"/><Relationship Id="rId357" Type="http://schemas.openxmlformats.org/officeDocument/2006/relationships/revisionLog" Target="revisionLog123.xml"/><Relationship Id="rId522" Type="http://schemas.openxmlformats.org/officeDocument/2006/relationships/revisionLog" Target="revisionLog293.xml"/><Relationship Id="rId217" Type="http://schemas.openxmlformats.org/officeDocument/2006/relationships/revisionLog" Target="revisionLog34.xml"/><Relationship Id="rId399" Type="http://schemas.openxmlformats.org/officeDocument/2006/relationships/revisionLog" Target="revisionLog177.xml"/><Relationship Id="rId564" Type="http://schemas.openxmlformats.org/officeDocument/2006/relationships/revisionLog" Target="revisionLog335.xml"/><Relationship Id="rId259" Type="http://schemas.openxmlformats.org/officeDocument/2006/relationships/revisionLog" Target="revisionLog76.xml"/><Relationship Id="rId424" Type="http://schemas.openxmlformats.org/officeDocument/2006/relationships/revisionLog" Target="revisionLog203.xml"/><Relationship Id="rId466" Type="http://schemas.openxmlformats.org/officeDocument/2006/relationships/revisionLog" Target="revisionLog245.xml"/><Relationship Id="rId631" Type="http://schemas.openxmlformats.org/officeDocument/2006/relationships/revisionLog" Target="revisionLog401.xml"/><Relationship Id="rId673" Type="http://schemas.openxmlformats.org/officeDocument/2006/relationships/revisionLog" Target="revisionLog437.xml"/><Relationship Id="rId729" Type="http://schemas.openxmlformats.org/officeDocument/2006/relationships/revisionLog" Target="revisionLog490.xml"/><Relationship Id="rId270" Type="http://schemas.openxmlformats.org/officeDocument/2006/relationships/revisionLog" Target="revisionLog7.xml"/><Relationship Id="rId326" Type="http://schemas.openxmlformats.org/officeDocument/2006/relationships/revisionLog" Target="revisionLog112.xml"/><Relationship Id="rId533" Type="http://schemas.openxmlformats.org/officeDocument/2006/relationships/revisionLog" Target="revisionLog304.xml"/><Relationship Id="rId368" Type="http://schemas.openxmlformats.org/officeDocument/2006/relationships/revisionLog" Target="revisionLog152.xml"/><Relationship Id="rId575" Type="http://schemas.openxmlformats.org/officeDocument/2006/relationships/revisionLog" Target="revisionLog346.xml"/><Relationship Id="rId228" Type="http://schemas.openxmlformats.org/officeDocument/2006/relationships/revisionLog" Target="revisionLog45.xml"/><Relationship Id="rId435" Type="http://schemas.openxmlformats.org/officeDocument/2006/relationships/revisionLog" Target="revisionLog214.xml"/><Relationship Id="rId477" Type="http://schemas.openxmlformats.org/officeDocument/2006/relationships/revisionLog" Target="revisionLog14.xml"/><Relationship Id="rId600" Type="http://schemas.openxmlformats.org/officeDocument/2006/relationships/revisionLog" Target="revisionLog371.xml"/><Relationship Id="rId642" Type="http://schemas.openxmlformats.org/officeDocument/2006/relationships/revisionLog" Target="revisionLog412.xml"/><Relationship Id="rId684" Type="http://schemas.openxmlformats.org/officeDocument/2006/relationships/revisionLog" Target="revisionLog448.xml"/><Relationship Id="rId281" Type="http://schemas.openxmlformats.org/officeDocument/2006/relationships/revisionLog" Target="revisionLog18.xml"/><Relationship Id="rId337" Type="http://schemas.openxmlformats.org/officeDocument/2006/relationships/revisionLog" Target="revisionLog12311.xml"/><Relationship Id="rId502" Type="http://schemas.openxmlformats.org/officeDocument/2006/relationships/revisionLog" Target="revisionLog273.xml"/><Relationship Id="rId379" Type="http://schemas.openxmlformats.org/officeDocument/2006/relationships/revisionLog" Target="revisionLog19.xml"/><Relationship Id="rId544" Type="http://schemas.openxmlformats.org/officeDocument/2006/relationships/revisionLog" Target="revisionLog315.xml"/><Relationship Id="rId586" Type="http://schemas.openxmlformats.org/officeDocument/2006/relationships/revisionLog" Target="revisionLog357.xml"/><Relationship Id="rId239" Type="http://schemas.openxmlformats.org/officeDocument/2006/relationships/revisionLog" Target="revisionLog56.xml"/><Relationship Id="rId390" Type="http://schemas.openxmlformats.org/officeDocument/2006/relationships/revisionLog" Target="revisionLog168.xml"/><Relationship Id="rId404" Type="http://schemas.openxmlformats.org/officeDocument/2006/relationships/revisionLog" Target="revisionLog182.xml"/><Relationship Id="rId446" Type="http://schemas.openxmlformats.org/officeDocument/2006/relationships/revisionLog" Target="revisionLog225.xml"/><Relationship Id="rId611" Type="http://schemas.openxmlformats.org/officeDocument/2006/relationships/revisionLog" Target="revisionLog382.xml"/><Relationship Id="rId653" Type="http://schemas.openxmlformats.org/officeDocument/2006/relationships/revisionLog" Target="revisionLog131.xml"/><Relationship Id="rId250" Type="http://schemas.openxmlformats.org/officeDocument/2006/relationships/revisionLog" Target="revisionLog67.xml"/><Relationship Id="rId292" Type="http://schemas.openxmlformats.org/officeDocument/2006/relationships/revisionLog" Target="revisionLog29.xml"/><Relationship Id="rId306" Type="http://schemas.openxmlformats.org/officeDocument/2006/relationships/revisionLog" Target="revisionLog92.xml"/><Relationship Id="rId488" Type="http://schemas.openxmlformats.org/officeDocument/2006/relationships/revisionLog" Target="revisionLog259.xml"/><Relationship Id="rId695" Type="http://schemas.openxmlformats.org/officeDocument/2006/relationships/revisionLog" Target="revisionLog456.xml"/><Relationship Id="rId709" Type="http://schemas.openxmlformats.org/officeDocument/2006/relationships/revisionLog" Target="revisionLog470.xml"/><Relationship Id="rId348" Type="http://schemas.openxmlformats.org/officeDocument/2006/relationships/revisionLog" Target="revisionLog13411.xml"/><Relationship Id="rId513" Type="http://schemas.openxmlformats.org/officeDocument/2006/relationships/revisionLog" Target="revisionLog284.xml"/><Relationship Id="rId555" Type="http://schemas.openxmlformats.org/officeDocument/2006/relationships/revisionLog" Target="revisionLog326.xml"/><Relationship Id="rId597" Type="http://schemas.openxmlformats.org/officeDocument/2006/relationships/revisionLog" Target="revisionLog368.xml"/><Relationship Id="rId720" Type="http://schemas.openxmlformats.org/officeDocument/2006/relationships/revisionLog" Target="revisionLog481.xml"/><Relationship Id="rId415" Type="http://schemas.openxmlformats.org/officeDocument/2006/relationships/revisionLog" Target="revisionLog194.xml"/><Relationship Id="rId457" Type="http://schemas.openxmlformats.org/officeDocument/2006/relationships/revisionLog" Target="revisionLog236.xml"/><Relationship Id="rId622" Type="http://schemas.openxmlformats.org/officeDocument/2006/relationships/revisionLog" Target="revisionLog393.xml"/><Relationship Id="rId261" Type="http://schemas.openxmlformats.org/officeDocument/2006/relationships/revisionLog" Target="revisionLog77.xml"/><Relationship Id="rId499" Type="http://schemas.openxmlformats.org/officeDocument/2006/relationships/revisionLog" Target="revisionLog270.xml"/><Relationship Id="rId664" Type="http://schemas.openxmlformats.org/officeDocument/2006/relationships/revisionLog" Target="revisionLog11.xml"/><Relationship Id="rId317" Type="http://schemas.openxmlformats.org/officeDocument/2006/relationships/revisionLog" Target="revisionLog103.xml"/><Relationship Id="rId359" Type="http://schemas.openxmlformats.org/officeDocument/2006/relationships/revisionLog" Target="revisionLog143.xml"/><Relationship Id="rId524" Type="http://schemas.openxmlformats.org/officeDocument/2006/relationships/revisionLog" Target="revisionLog295.xml"/><Relationship Id="rId566" Type="http://schemas.openxmlformats.org/officeDocument/2006/relationships/revisionLog" Target="revisionLog337.xml"/><Relationship Id="rId731" Type="http://schemas.openxmlformats.org/officeDocument/2006/relationships/revisionLog" Target="revisionLog492.xml"/><Relationship Id="rId282" Type="http://schemas.openxmlformats.org/officeDocument/2006/relationships/revisionLog" Target="revisionLog191.xml"/><Relationship Id="rId338" Type="http://schemas.openxmlformats.org/officeDocument/2006/relationships/revisionLog" Target="revisionLog1241.xml"/><Relationship Id="rId503" Type="http://schemas.openxmlformats.org/officeDocument/2006/relationships/revisionLog" Target="revisionLog274.xml"/><Relationship Id="rId545" Type="http://schemas.openxmlformats.org/officeDocument/2006/relationships/revisionLog" Target="revisionLog316.xml"/><Relationship Id="rId587" Type="http://schemas.openxmlformats.org/officeDocument/2006/relationships/revisionLog" Target="revisionLog358.xml"/><Relationship Id="rId710" Type="http://schemas.openxmlformats.org/officeDocument/2006/relationships/revisionLog" Target="revisionLog471.xml"/><Relationship Id="rId219" Type="http://schemas.openxmlformats.org/officeDocument/2006/relationships/revisionLog" Target="revisionLog36.xml"/><Relationship Id="rId370" Type="http://schemas.openxmlformats.org/officeDocument/2006/relationships/revisionLog" Target="revisionLog154.xml"/><Relationship Id="rId426" Type="http://schemas.openxmlformats.org/officeDocument/2006/relationships/revisionLog" Target="revisionLog205.xml"/><Relationship Id="rId633" Type="http://schemas.openxmlformats.org/officeDocument/2006/relationships/revisionLog" Target="revisionLog403.xml"/><Relationship Id="rId391" Type="http://schemas.openxmlformats.org/officeDocument/2006/relationships/revisionLog" Target="revisionLog169.xml"/><Relationship Id="rId405" Type="http://schemas.openxmlformats.org/officeDocument/2006/relationships/revisionLog" Target="revisionLog183.xml"/><Relationship Id="rId447" Type="http://schemas.openxmlformats.org/officeDocument/2006/relationships/revisionLog" Target="revisionLog226.xml"/><Relationship Id="rId612" Type="http://schemas.openxmlformats.org/officeDocument/2006/relationships/revisionLog" Target="revisionLog383.xml"/><Relationship Id="rId230" Type="http://schemas.openxmlformats.org/officeDocument/2006/relationships/revisionLog" Target="revisionLog47.xml"/><Relationship Id="rId468" Type="http://schemas.openxmlformats.org/officeDocument/2006/relationships/revisionLog" Target="revisionLog247.xml"/><Relationship Id="rId675" Type="http://schemas.openxmlformats.org/officeDocument/2006/relationships/revisionLog" Target="revisionLog439.xml"/><Relationship Id="rId251" Type="http://schemas.openxmlformats.org/officeDocument/2006/relationships/revisionLog" Target="revisionLog68.xml"/><Relationship Id="rId489" Type="http://schemas.openxmlformats.org/officeDocument/2006/relationships/revisionLog" Target="revisionLog260.xml"/><Relationship Id="rId654" Type="http://schemas.openxmlformats.org/officeDocument/2006/relationships/revisionLog" Target="revisionLog111.xml"/><Relationship Id="rId696" Type="http://schemas.openxmlformats.org/officeDocument/2006/relationships/revisionLog" Target="revisionLog457.xml"/><Relationship Id="rId272" Type="http://schemas.openxmlformats.org/officeDocument/2006/relationships/revisionLog" Target="revisionLog9.xml"/><Relationship Id="rId328" Type="http://schemas.openxmlformats.org/officeDocument/2006/relationships/revisionLog" Target="revisionLog1141.xml"/><Relationship Id="rId535" Type="http://schemas.openxmlformats.org/officeDocument/2006/relationships/revisionLog" Target="revisionLog306.xml"/><Relationship Id="rId577" Type="http://schemas.openxmlformats.org/officeDocument/2006/relationships/revisionLog" Target="revisionLog348.xml"/><Relationship Id="rId700" Type="http://schemas.openxmlformats.org/officeDocument/2006/relationships/revisionLog" Target="revisionLog461.xml"/><Relationship Id="rId293" Type="http://schemas.openxmlformats.org/officeDocument/2006/relationships/revisionLog" Target="revisionLog30.xml"/><Relationship Id="rId307" Type="http://schemas.openxmlformats.org/officeDocument/2006/relationships/revisionLog" Target="revisionLog93.xml"/><Relationship Id="rId349" Type="http://schemas.openxmlformats.org/officeDocument/2006/relationships/revisionLog" Target="revisionLog1351.xml"/><Relationship Id="rId514" Type="http://schemas.openxmlformats.org/officeDocument/2006/relationships/revisionLog" Target="revisionLog285.xml"/><Relationship Id="rId556" Type="http://schemas.openxmlformats.org/officeDocument/2006/relationships/revisionLog" Target="revisionLog327.xml"/><Relationship Id="rId721" Type="http://schemas.openxmlformats.org/officeDocument/2006/relationships/revisionLog" Target="revisionLog482.xml"/><Relationship Id="rId381" Type="http://schemas.openxmlformats.org/officeDocument/2006/relationships/revisionLog" Target="revisionLog160.xml"/><Relationship Id="rId602" Type="http://schemas.openxmlformats.org/officeDocument/2006/relationships/revisionLog" Target="revisionLog373.xml"/><Relationship Id="rId360" Type="http://schemas.openxmlformats.org/officeDocument/2006/relationships/revisionLog" Target="revisionLog144.xml"/><Relationship Id="rId416" Type="http://schemas.openxmlformats.org/officeDocument/2006/relationships/revisionLog" Target="revisionLog195.xml"/><Relationship Id="rId598" Type="http://schemas.openxmlformats.org/officeDocument/2006/relationships/revisionLog" Target="revisionLog369.xml"/><Relationship Id="rId241" Type="http://schemas.openxmlformats.org/officeDocument/2006/relationships/revisionLog" Target="revisionLog58.xml"/><Relationship Id="rId437" Type="http://schemas.openxmlformats.org/officeDocument/2006/relationships/revisionLog" Target="revisionLog216.xml"/><Relationship Id="rId479" Type="http://schemas.openxmlformats.org/officeDocument/2006/relationships/revisionLog" Target="revisionLog1111.xml"/><Relationship Id="rId644" Type="http://schemas.openxmlformats.org/officeDocument/2006/relationships/revisionLog" Target="revisionLog414.xml"/><Relationship Id="rId686" Type="http://schemas.openxmlformats.org/officeDocument/2006/relationships/revisionLog" Target="revisionLog114.xml"/><Relationship Id="rId220" Type="http://schemas.openxmlformats.org/officeDocument/2006/relationships/revisionLog" Target="revisionLog37.xml"/><Relationship Id="rId458" Type="http://schemas.openxmlformats.org/officeDocument/2006/relationships/revisionLog" Target="revisionLog237.xml"/><Relationship Id="rId623" Type="http://schemas.openxmlformats.org/officeDocument/2006/relationships/revisionLog" Target="revisionLog394.xml"/><Relationship Id="rId665" Type="http://schemas.openxmlformats.org/officeDocument/2006/relationships/revisionLog" Target="revisionLog429.xml"/><Relationship Id="rId283" Type="http://schemas.openxmlformats.org/officeDocument/2006/relationships/revisionLog" Target="revisionLog20.xml"/><Relationship Id="rId339" Type="http://schemas.openxmlformats.org/officeDocument/2006/relationships/revisionLog" Target="revisionLog125.xml"/><Relationship Id="rId490" Type="http://schemas.openxmlformats.org/officeDocument/2006/relationships/revisionLog" Target="revisionLog261.xml"/><Relationship Id="rId504" Type="http://schemas.openxmlformats.org/officeDocument/2006/relationships/revisionLog" Target="revisionLog275.xml"/><Relationship Id="rId546" Type="http://schemas.openxmlformats.org/officeDocument/2006/relationships/revisionLog" Target="revisionLog317.xml"/><Relationship Id="rId711" Type="http://schemas.openxmlformats.org/officeDocument/2006/relationships/revisionLog" Target="revisionLog472.xml"/><Relationship Id="rId262" Type="http://schemas.openxmlformats.org/officeDocument/2006/relationships/revisionLog" Target="revisionLog78.xml"/><Relationship Id="rId318" Type="http://schemas.openxmlformats.org/officeDocument/2006/relationships/revisionLog" Target="revisionLog104.xml"/><Relationship Id="rId525" Type="http://schemas.openxmlformats.org/officeDocument/2006/relationships/revisionLog" Target="revisionLog296.xml"/><Relationship Id="rId567" Type="http://schemas.openxmlformats.org/officeDocument/2006/relationships/revisionLog" Target="revisionLog338.xml"/><Relationship Id="rId732" Type="http://schemas.openxmlformats.org/officeDocument/2006/relationships/revisionLog" Target="revisionLog1.xml"/><Relationship Id="rId350" Type="http://schemas.openxmlformats.org/officeDocument/2006/relationships/revisionLog" Target="revisionLog136.xml"/><Relationship Id="rId406" Type="http://schemas.openxmlformats.org/officeDocument/2006/relationships/revisionLog" Target="revisionLog184.xml"/><Relationship Id="rId588" Type="http://schemas.openxmlformats.org/officeDocument/2006/relationships/revisionLog" Target="revisionLog359.xml"/><Relationship Id="rId371" Type="http://schemas.openxmlformats.org/officeDocument/2006/relationships/revisionLog" Target="revisionLog1551.xml"/><Relationship Id="rId392" Type="http://schemas.openxmlformats.org/officeDocument/2006/relationships/revisionLog" Target="revisionLog170.xml"/><Relationship Id="rId448" Type="http://schemas.openxmlformats.org/officeDocument/2006/relationships/revisionLog" Target="revisionLog227.xml"/><Relationship Id="rId613" Type="http://schemas.openxmlformats.org/officeDocument/2006/relationships/revisionLog" Target="revisionLog384.xml"/><Relationship Id="rId655" Type="http://schemas.openxmlformats.org/officeDocument/2006/relationships/revisionLog" Target="revisionLog422.xml"/><Relationship Id="rId697" Type="http://schemas.openxmlformats.org/officeDocument/2006/relationships/revisionLog" Target="revisionLog458.xml"/><Relationship Id="rId427" Type="http://schemas.openxmlformats.org/officeDocument/2006/relationships/revisionLog" Target="revisionLog206.xml"/><Relationship Id="rId469" Type="http://schemas.openxmlformats.org/officeDocument/2006/relationships/revisionLog" Target="revisionLog248.xml"/><Relationship Id="rId634" Type="http://schemas.openxmlformats.org/officeDocument/2006/relationships/revisionLog" Target="revisionLog404.xml"/><Relationship Id="rId676" Type="http://schemas.openxmlformats.org/officeDocument/2006/relationships/revisionLog" Target="revisionLog440.xml"/><Relationship Id="rId252" Type="http://schemas.openxmlformats.org/officeDocument/2006/relationships/revisionLog" Target="revisionLog69.xml"/><Relationship Id="rId294" Type="http://schemas.openxmlformats.org/officeDocument/2006/relationships/revisionLog" Target="revisionLog31.xml"/><Relationship Id="rId308" Type="http://schemas.openxmlformats.org/officeDocument/2006/relationships/revisionLog" Target="revisionLog94.xml"/><Relationship Id="rId515" Type="http://schemas.openxmlformats.org/officeDocument/2006/relationships/revisionLog" Target="revisionLog286.xml"/><Relationship Id="rId722" Type="http://schemas.openxmlformats.org/officeDocument/2006/relationships/revisionLog" Target="revisionLog483.xml"/><Relationship Id="rId231" Type="http://schemas.openxmlformats.org/officeDocument/2006/relationships/revisionLog" Target="revisionLog48.xml"/><Relationship Id="rId273" Type="http://schemas.openxmlformats.org/officeDocument/2006/relationships/revisionLog" Target="revisionLog10.xml"/><Relationship Id="rId329" Type="http://schemas.openxmlformats.org/officeDocument/2006/relationships/revisionLog" Target="revisionLog115.xml"/><Relationship Id="rId480" Type="http://schemas.openxmlformats.org/officeDocument/2006/relationships/revisionLog" Target="revisionLog251.xml"/><Relationship Id="rId536" Type="http://schemas.openxmlformats.org/officeDocument/2006/relationships/revisionLog" Target="revisionLog307.xml"/><Relationship Id="rId701" Type="http://schemas.openxmlformats.org/officeDocument/2006/relationships/revisionLog" Target="revisionLog462.xml"/><Relationship Id="rId361" Type="http://schemas.openxmlformats.org/officeDocument/2006/relationships/revisionLog" Target="revisionLog145.xml"/><Relationship Id="rId557" Type="http://schemas.openxmlformats.org/officeDocument/2006/relationships/revisionLog" Target="revisionLog328.xml"/><Relationship Id="rId599" Type="http://schemas.openxmlformats.org/officeDocument/2006/relationships/revisionLog" Target="revisionLog370.xml"/><Relationship Id="rId340" Type="http://schemas.openxmlformats.org/officeDocument/2006/relationships/revisionLog" Target="revisionLog126.xml"/><Relationship Id="rId578" Type="http://schemas.openxmlformats.org/officeDocument/2006/relationships/revisionLog" Target="revisionLog349.xml"/><Relationship Id="rId417" Type="http://schemas.openxmlformats.org/officeDocument/2006/relationships/revisionLog" Target="revisionLog196.xml"/><Relationship Id="rId459" Type="http://schemas.openxmlformats.org/officeDocument/2006/relationships/revisionLog" Target="revisionLog238.xml"/><Relationship Id="rId624" Type="http://schemas.openxmlformats.org/officeDocument/2006/relationships/revisionLog" Target="revisionLog395.xml"/><Relationship Id="rId666" Type="http://schemas.openxmlformats.org/officeDocument/2006/relationships/revisionLog" Target="revisionLog430.xml"/><Relationship Id="rId382" Type="http://schemas.openxmlformats.org/officeDocument/2006/relationships/revisionLog" Target="revisionLog161.xml"/><Relationship Id="rId438" Type="http://schemas.openxmlformats.org/officeDocument/2006/relationships/revisionLog" Target="revisionLog217.xml"/><Relationship Id="rId603" Type="http://schemas.openxmlformats.org/officeDocument/2006/relationships/revisionLog" Target="revisionLog374.xml"/><Relationship Id="rId645" Type="http://schemas.openxmlformats.org/officeDocument/2006/relationships/revisionLog" Target="revisionLog415.xml"/><Relationship Id="rId687" Type="http://schemas.openxmlformats.org/officeDocument/2006/relationships/revisionLog" Target="revisionLog449.xml"/><Relationship Id="rId221" Type="http://schemas.openxmlformats.org/officeDocument/2006/relationships/revisionLog" Target="revisionLog38.xml"/><Relationship Id="rId263" Type="http://schemas.openxmlformats.org/officeDocument/2006/relationships/revisionLog" Target="revisionLog79.xml"/><Relationship Id="rId319" Type="http://schemas.openxmlformats.org/officeDocument/2006/relationships/revisionLog" Target="revisionLog105.xml"/><Relationship Id="rId470" Type="http://schemas.openxmlformats.org/officeDocument/2006/relationships/revisionLog" Target="revisionLog249.xml"/><Relationship Id="rId526" Type="http://schemas.openxmlformats.org/officeDocument/2006/relationships/revisionLog" Target="revisionLog297.xml"/><Relationship Id="rId242" Type="http://schemas.openxmlformats.org/officeDocument/2006/relationships/revisionLog" Target="revisionLog59.xml"/><Relationship Id="rId284" Type="http://schemas.openxmlformats.org/officeDocument/2006/relationships/revisionLog" Target="revisionLog21.xml"/><Relationship Id="rId491" Type="http://schemas.openxmlformats.org/officeDocument/2006/relationships/revisionLog" Target="revisionLog262.xml"/><Relationship Id="rId505" Type="http://schemas.openxmlformats.org/officeDocument/2006/relationships/revisionLog" Target="revisionLog276.xml"/><Relationship Id="rId712" Type="http://schemas.openxmlformats.org/officeDocument/2006/relationships/revisionLog" Target="revisionLog473.xml"/><Relationship Id="rId330" Type="http://schemas.openxmlformats.org/officeDocument/2006/relationships/revisionLog" Target="revisionLog116.xml"/><Relationship Id="rId568" Type="http://schemas.openxmlformats.org/officeDocument/2006/relationships/revisionLog" Target="revisionLog339.xml"/><Relationship Id="rId733" Type="http://schemas.openxmlformats.org/officeDocument/2006/relationships/revisionLog" Target="revisionLog493.xml"/><Relationship Id="rId547" Type="http://schemas.openxmlformats.org/officeDocument/2006/relationships/revisionLog" Target="revisionLog318.xml"/><Relationship Id="rId589" Type="http://schemas.openxmlformats.org/officeDocument/2006/relationships/revisionLog" Target="revisionLog360.xml"/><Relationship Id="rId372" Type="http://schemas.openxmlformats.org/officeDocument/2006/relationships/revisionLog" Target="revisionLog127.xml"/><Relationship Id="rId428" Type="http://schemas.openxmlformats.org/officeDocument/2006/relationships/revisionLog" Target="revisionLog207.xml"/><Relationship Id="rId635" Type="http://schemas.openxmlformats.org/officeDocument/2006/relationships/revisionLog" Target="revisionLog405.xml"/><Relationship Id="rId677" Type="http://schemas.openxmlformats.org/officeDocument/2006/relationships/revisionLog" Target="revisionLog441.xml"/><Relationship Id="rId351" Type="http://schemas.openxmlformats.org/officeDocument/2006/relationships/revisionLog" Target="revisionLog137.xml"/><Relationship Id="rId393" Type="http://schemas.openxmlformats.org/officeDocument/2006/relationships/revisionLog" Target="revisionLog171.xml"/><Relationship Id="rId407" Type="http://schemas.openxmlformats.org/officeDocument/2006/relationships/revisionLog" Target="revisionLog185.xml"/><Relationship Id="rId449" Type="http://schemas.openxmlformats.org/officeDocument/2006/relationships/revisionLog" Target="revisionLog228.xml"/><Relationship Id="rId614" Type="http://schemas.openxmlformats.org/officeDocument/2006/relationships/revisionLog" Target="revisionLog385.xml"/><Relationship Id="rId656" Type="http://schemas.openxmlformats.org/officeDocument/2006/relationships/revisionLog" Target="revisionLog423.xml"/><Relationship Id="rId232" Type="http://schemas.openxmlformats.org/officeDocument/2006/relationships/revisionLog" Target="revisionLog49.xml"/><Relationship Id="rId274" Type="http://schemas.openxmlformats.org/officeDocument/2006/relationships/revisionLog" Target="revisionLog1112.xml"/><Relationship Id="rId481" Type="http://schemas.openxmlformats.org/officeDocument/2006/relationships/revisionLog" Target="revisionLog252.xml"/><Relationship Id="rId702" Type="http://schemas.openxmlformats.org/officeDocument/2006/relationships/revisionLog" Target="revisionLog463.xml"/><Relationship Id="rId253" Type="http://schemas.openxmlformats.org/officeDocument/2006/relationships/revisionLog" Target="revisionLog70.xml"/><Relationship Id="rId295" Type="http://schemas.openxmlformats.org/officeDocument/2006/relationships/revisionLog" Target="revisionLog81.xml"/><Relationship Id="rId309" Type="http://schemas.openxmlformats.org/officeDocument/2006/relationships/revisionLog" Target="revisionLog95.xml"/><Relationship Id="rId460" Type="http://schemas.openxmlformats.org/officeDocument/2006/relationships/revisionLog" Target="revisionLog239.xml"/><Relationship Id="rId516" Type="http://schemas.openxmlformats.org/officeDocument/2006/relationships/revisionLog" Target="revisionLog287.xml"/><Relationship Id="rId698" Type="http://schemas.openxmlformats.org/officeDocument/2006/relationships/revisionLog" Target="revisionLog459.xml"/><Relationship Id="rId537" Type="http://schemas.openxmlformats.org/officeDocument/2006/relationships/revisionLog" Target="revisionLog308.xml"/><Relationship Id="rId579" Type="http://schemas.openxmlformats.org/officeDocument/2006/relationships/revisionLog" Target="revisionLog350.xml"/><Relationship Id="rId320" Type="http://schemas.openxmlformats.org/officeDocument/2006/relationships/revisionLog" Target="revisionLog106.xml"/><Relationship Id="rId558" Type="http://schemas.openxmlformats.org/officeDocument/2006/relationships/revisionLog" Target="revisionLog329.xml"/><Relationship Id="rId723" Type="http://schemas.openxmlformats.org/officeDocument/2006/relationships/revisionLog" Target="revisionLog484.xml"/><Relationship Id="rId341" Type="http://schemas.openxmlformats.org/officeDocument/2006/relationships/revisionLog" Target="revisionLog1271.xml"/><Relationship Id="rId383" Type="http://schemas.openxmlformats.org/officeDocument/2006/relationships/revisionLog" Target="revisionLog162.xml"/><Relationship Id="rId439" Type="http://schemas.openxmlformats.org/officeDocument/2006/relationships/revisionLog" Target="revisionLog218.xml"/><Relationship Id="rId590" Type="http://schemas.openxmlformats.org/officeDocument/2006/relationships/revisionLog" Target="revisionLog361.xml"/><Relationship Id="rId604" Type="http://schemas.openxmlformats.org/officeDocument/2006/relationships/revisionLog" Target="revisionLog375.xml"/><Relationship Id="rId646" Type="http://schemas.openxmlformats.org/officeDocument/2006/relationships/revisionLog" Target="revisionLog416.xml"/><Relationship Id="rId362" Type="http://schemas.openxmlformats.org/officeDocument/2006/relationships/revisionLog" Target="revisionLog146.xml"/><Relationship Id="rId418" Type="http://schemas.openxmlformats.org/officeDocument/2006/relationships/revisionLog" Target="revisionLog197.xml"/><Relationship Id="rId625" Type="http://schemas.openxmlformats.org/officeDocument/2006/relationships/revisionLog" Target="revisionLog396.xml"/><Relationship Id="rId243" Type="http://schemas.openxmlformats.org/officeDocument/2006/relationships/revisionLog" Target="revisionLog60.xml"/><Relationship Id="rId285" Type="http://schemas.openxmlformats.org/officeDocument/2006/relationships/revisionLog" Target="revisionLog22.xml"/><Relationship Id="rId450" Type="http://schemas.openxmlformats.org/officeDocument/2006/relationships/revisionLog" Target="revisionLog229.xml"/><Relationship Id="rId506" Type="http://schemas.openxmlformats.org/officeDocument/2006/relationships/revisionLog" Target="revisionLog277.xml"/><Relationship Id="rId688" Type="http://schemas.openxmlformats.org/officeDocument/2006/relationships/revisionLog" Target="revisionLog13.xml"/><Relationship Id="rId264" Type="http://schemas.openxmlformats.org/officeDocument/2006/relationships/revisionLog" Target="revisionLog80.xml"/><Relationship Id="rId222" Type="http://schemas.openxmlformats.org/officeDocument/2006/relationships/revisionLog" Target="revisionLog39.xml"/><Relationship Id="rId471" Type="http://schemas.openxmlformats.org/officeDocument/2006/relationships/revisionLog" Target="revisionLog250.xml"/><Relationship Id="rId667" Type="http://schemas.openxmlformats.org/officeDocument/2006/relationships/revisionLog" Target="revisionLog431.xml"/><Relationship Id="rId310" Type="http://schemas.openxmlformats.org/officeDocument/2006/relationships/revisionLog" Target="revisionLog96.xml"/><Relationship Id="rId492" Type="http://schemas.openxmlformats.org/officeDocument/2006/relationships/revisionLog" Target="revisionLog263.xml"/><Relationship Id="rId548" Type="http://schemas.openxmlformats.org/officeDocument/2006/relationships/revisionLog" Target="revisionLog319.xml"/><Relationship Id="rId713" Type="http://schemas.openxmlformats.org/officeDocument/2006/relationships/revisionLog" Target="revisionLog474.xml"/><Relationship Id="rId527" Type="http://schemas.openxmlformats.org/officeDocument/2006/relationships/revisionLog" Target="revisionLog298.xml"/><Relationship Id="rId569" Type="http://schemas.openxmlformats.org/officeDocument/2006/relationships/revisionLog" Target="revisionLog340.xml"/><Relationship Id="rId734" Type="http://schemas.openxmlformats.org/officeDocument/2006/relationships/revisionLog" Target="revisionLog494.xml"/><Relationship Id="rId352" Type="http://schemas.openxmlformats.org/officeDocument/2006/relationships/revisionLog" Target="revisionLog138.xml"/><Relationship Id="rId394" Type="http://schemas.openxmlformats.org/officeDocument/2006/relationships/revisionLog" Target="revisionLog172.xml"/><Relationship Id="rId408" Type="http://schemas.openxmlformats.org/officeDocument/2006/relationships/revisionLog" Target="revisionLog186.xml"/><Relationship Id="rId615" Type="http://schemas.openxmlformats.org/officeDocument/2006/relationships/revisionLog" Target="revisionLog386.xml"/><Relationship Id="rId331" Type="http://schemas.openxmlformats.org/officeDocument/2006/relationships/revisionLog" Target="revisionLog117.xml"/><Relationship Id="rId373" Type="http://schemas.openxmlformats.org/officeDocument/2006/relationships/revisionLog" Target="revisionLog1310.xml"/><Relationship Id="rId429" Type="http://schemas.openxmlformats.org/officeDocument/2006/relationships/revisionLog" Target="revisionLog208.xml"/><Relationship Id="rId580" Type="http://schemas.openxmlformats.org/officeDocument/2006/relationships/revisionLog" Target="revisionLog351.xml"/><Relationship Id="rId636" Type="http://schemas.openxmlformats.org/officeDocument/2006/relationships/revisionLog" Target="revisionLog406.xml"/><Relationship Id="rId254" Type="http://schemas.openxmlformats.org/officeDocument/2006/relationships/revisionLog" Target="revisionLog71.xml"/><Relationship Id="rId657" Type="http://schemas.openxmlformats.org/officeDocument/2006/relationships/revisionLog" Target="revisionLog173.xml"/><Relationship Id="rId699" Type="http://schemas.openxmlformats.org/officeDocument/2006/relationships/revisionLog" Target="revisionLog460.xml"/><Relationship Id="rId233" Type="http://schemas.openxmlformats.org/officeDocument/2006/relationships/revisionLog" Target="revisionLog50.xml"/><Relationship Id="rId440" Type="http://schemas.openxmlformats.org/officeDocument/2006/relationships/revisionLog" Target="revisionLog219.xml"/><Relationship Id="rId678" Type="http://schemas.openxmlformats.org/officeDocument/2006/relationships/revisionLog" Target="revisionLog442.xml"/><Relationship Id="rId296" Type="http://schemas.openxmlformats.org/officeDocument/2006/relationships/revisionLog" Target="revisionLog82.xml"/><Relationship Id="rId461" Type="http://schemas.openxmlformats.org/officeDocument/2006/relationships/revisionLog" Target="revisionLog240.xml"/><Relationship Id="rId517" Type="http://schemas.openxmlformats.org/officeDocument/2006/relationships/revisionLog" Target="revisionLog288.xml"/><Relationship Id="rId559" Type="http://schemas.openxmlformats.org/officeDocument/2006/relationships/revisionLog" Target="revisionLog330.xml"/><Relationship Id="rId724" Type="http://schemas.openxmlformats.org/officeDocument/2006/relationships/revisionLog" Target="revisionLog485.xml"/><Relationship Id="rId275" Type="http://schemas.openxmlformats.org/officeDocument/2006/relationships/revisionLog" Target="revisionLog1231.xml"/><Relationship Id="rId300" Type="http://schemas.openxmlformats.org/officeDocument/2006/relationships/revisionLog" Target="revisionLog86.xml"/><Relationship Id="rId482" Type="http://schemas.openxmlformats.org/officeDocument/2006/relationships/revisionLog" Target="revisionLog253.xml"/><Relationship Id="rId538" Type="http://schemas.openxmlformats.org/officeDocument/2006/relationships/revisionLog" Target="revisionLog309.xml"/><Relationship Id="rId703" Type="http://schemas.openxmlformats.org/officeDocument/2006/relationships/revisionLog" Target="revisionLog464.xml"/><Relationship Id="rId321" Type="http://schemas.openxmlformats.org/officeDocument/2006/relationships/revisionLog" Target="revisionLog107.xml"/><Relationship Id="rId363" Type="http://schemas.openxmlformats.org/officeDocument/2006/relationships/revisionLog" Target="revisionLog147.xml"/><Relationship Id="rId419" Type="http://schemas.openxmlformats.org/officeDocument/2006/relationships/revisionLog" Target="revisionLog198.xml"/><Relationship Id="rId570" Type="http://schemas.openxmlformats.org/officeDocument/2006/relationships/revisionLog" Target="revisionLog341.xml"/><Relationship Id="rId626" Type="http://schemas.openxmlformats.org/officeDocument/2006/relationships/revisionLog" Target="revisionLog397.xml"/><Relationship Id="rId342" Type="http://schemas.openxmlformats.org/officeDocument/2006/relationships/revisionLog" Target="revisionLog128.xml"/><Relationship Id="rId384" Type="http://schemas.openxmlformats.org/officeDocument/2006/relationships/revisionLog" Target="revisionLog163.xml"/><Relationship Id="rId591" Type="http://schemas.openxmlformats.org/officeDocument/2006/relationships/revisionLog" Target="revisionLog362.xml"/><Relationship Id="rId605" Type="http://schemas.openxmlformats.org/officeDocument/2006/relationships/revisionLog" Target="revisionLog376.xml"/><Relationship Id="rId223" Type="http://schemas.openxmlformats.org/officeDocument/2006/relationships/revisionLog" Target="revisionLog40.xml"/><Relationship Id="rId430" Type="http://schemas.openxmlformats.org/officeDocument/2006/relationships/revisionLog" Target="revisionLog209.xml"/><Relationship Id="rId668" Type="http://schemas.openxmlformats.org/officeDocument/2006/relationships/revisionLog" Target="revisionLog432.xml"/><Relationship Id="rId244" Type="http://schemas.openxmlformats.org/officeDocument/2006/relationships/revisionLog" Target="revisionLog61.xml"/><Relationship Id="rId647" Type="http://schemas.openxmlformats.org/officeDocument/2006/relationships/revisionLog" Target="revisionLog417.xml"/><Relationship Id="rId689" Type="http://schemas.openxmlformats.org/officeDocument/2006/relationships/revisionLog" Target="revisionLog450.xml"/><Relationship Id="rId265" Type="http://schemas.openxmlformats.org/officeDocument/2006/relationships/revisionLog" Target="revisionLog2.xml"/><Relationship Id="rId472" Type="http://schemas.openxmlformats.org/officeDocument/2006/relationships/revisionLog" Target="revisionLog124.xml"/><Relationship Id="rId528" Type="http://schemas.openxmlformats.org/officeDocument/2006/relationships/revisionLog" Target="revisionLog299.xml"/><Relationship Id="rId735" Type="http://schemas.openxmlformats.org/officeDocument/2006/relationships/revisionLog" Target="revisionLog495.xml"/><Relationship Id="rId286" Type="http://schemas.openxmlformats.org/officeDocument/2006/relationships/revisionLog" Target="revisionLog23.xml"/><Relationship Id="rId451" Type="http://schemas.openxmlformats.org/officeDocument/2006/relationships/revisionLog" Target="revisionLog230.xml"/><Relationship Id="rId493" Type="http://schemas.openxmlformats.org/officeDocument/2006/relationships/revisionLog" Target="revisionLog264.xml"/><Relationship Id="rId507" Type="http://schemas.openxmlformats.org/officeDocument/2006/relationships/revisionLog" Target="revisionLog278.xml"/><Relationship Id="rId549" Type="http://schemas.openxmlformats.org/officeDocument/2006/relationships/revisionLog" Target="revisionLog320.xml"/><Relationship Id="rId714" Type="http://schemas.openxmlformats.org/officeDocument/2006/relationships/revisionLog" Target="revisionLog475.xml"/><Relationship Id="rId332" Type="http://schemas.openxmlformats.org/officeDocument/2006/relationships/revisionLog" Target="revisionLog118.xml"/><Relationship Id="rId374" Type="http://schemas.openxmlformats.org/officeDocument/2006/relationships/revisionLog" Target="revisionLog141.xml"/><Relationship Id="rId581" Type="http://schemas.openxmlformats.org/officeDocument/2006/relationships/revisionLog" Target="revisionLog352.xml"/><Relationship Id="rId311" Type="http://schemas.openxmlformats.org/officeDocument/2006/relationships/revisionLog" Target="revisionLog97.xml"/><Relationship Id="rId353" Type="http://schemas.openxmlformats.org/officeDocument/2006/relationships/revisionLog" Target="revisionLog139.xml"/><Relationship Id="rId395" Type="http://schemas.openxmlformats.org/officeDocument/2006/relationships/revisionLog" Target="revisionLog1731.xml"/><Relationship Id="rId409" Type="http://schemas.openxmlformats.org/officeDocument/2006/relationships/revisionLog" Target="revisionLog187.xml"/><Relationship Id="rId560" Type="http://schemas.openxmlformats.org/officeDocument/2006/relationships/revisionLog" Target="revisionLog331.xml"/><Relationship Id="rId234" Type="http://schemas.openxmlformats.org/officeDocument/2006/relationships/revisionLog" Target="revisionLog51.xml"/><Relationship Id="rId637" Type="http://schemas.openxmlformats.org/officeDocument/2006/relationships/revisionLog" Target="revisionLog407.xml"/><Relationship Id="rId679" Type="http://schemas.openxmlformats.org/officeDocument/2006/relationships/revisionLog" Target="revisionLog443.xml"/><Relationship Id="rId420" Type="http://schemas.openxmlformats.org/officeDocument/2006/relationships/revisionLog" Target="revisionLog199.xml"/><Relationship Id="rId616" Type="http://schemas.openxmlformats.org/officeDocument/2006/relationships/revisionLog" Target="revisionLog387.xml"/><Relationship Id="rId658" Type="http://schemas.openxmlformats.org/officeDocument/2006/relationships/revisionLog" Target="revisionLog424.xml"/><Relationship Id="rId276" Type="http://schemas.openxmlformats.org/officeDocument/2006/relationships/revisionLog" Target="revisionLog1341.xml"/><Relationship Id="rId441" Type="http://schemas.openxmlformats.org/officeDocument/2006/relationships/revisionLog" Target="revisionLog220.xml"/><Relationship Id="rId483" Type="http://schemas.openxmlformats.org/officeDocument/2006/relationships/revisionLog" Target="revisionLog254.xml"/><Relationship Id="rId539" Type="http://schemas.openxmlformats.org/officeDocument/2006/relationships/revisionLog" Target="revisionLog310.xml"/><Relationship Id="rId690" Type="http://schemas.openxmlformats.org/officeDocument/2006/relationships/revisionLog" Target="revisionLog451.xml"/><Relationship Id="rId704" Type="http://schemas.openxmlformats.org/officeDocument/2006/relationships/revisionLog" Target="revisionLog465.xml"/><Relationship Id="rId255" Type="http://schemas.openxmlformats.org/officeDocument/2006/relationships/revisionLog" Target="revisionLog72.xml"/><Relationship Id="rId297" Type="http://schemas.openxmlformats.org/officeDocument/2006/relationships/revisionLog" Target="revisionLog83.xml"/><Relationship Id="rId462" Type="http://schemas.openxmlformats.org/officeDocument/2006/relationships/revisionLog" Target="revisionLog241.xml"/><Relationship Id="rId518" Type="http://schemas.openxmlformats.org/officeDocument/2006/relationships/revisionLog" Target="revisionLog289.xml"/><Relationship Id="rId725" Type="http://schemas.openxmlformats.org/officeDocument/2006/relationships/revisionLog" Target="revisionLog486.xml"/><Relationship Id="rId301" Type="http://schemas.openxmlformats.org/officeDocument/2006/relationships/revisionLog" Target="revisionLog87.xml"/><Relationship Id="rId343" Type="http://schemas.openxmlformats.org/officeDocument/2006/relationships/revisionLog" Target="revisionLog129.xml"/><Relationship Id="rId550" Type="http://schemas.openxmlformats.org/officeDocument/2006/relationships/revisionLog" Target="revisionLog321.xml"/><Relationship Id="rId322" Type="http://schemas.openxmlformats.org/officeDocument/2006/relationships/revisionLog" Target="revisionLog108.xml"/><Relationship Id="rId364" Type="http://schemas.openxmlformats.org/officeDocument/2006/relationships/revisionLog" Target="revisionLog148.xml"/><Relationship Id="rId385" Type="http://schemas.openxmlformats.org/officeDocument/2006/relationships/revisionLog" Target="revisionLog164.xml"/><Relationship Id="rId592" Type="http://schemas.openxmlformats.org/officeDocument/2006/relationships/revisionLog" Target="revisionLog363.xml"/><Relationship Id="rId606" Type="http://schemas.openxmlformats.org/officeDocument/2006/relationships/revisionLog" Target="revisionLog377.xml"/><Relationship Id="rId648" Type="http://schemas.openxmlformats.org/officeDocument/2006/relationships/revisionLog" Target="revisionLog418.xml"/><Relationship Id="rId571" Type="http://schemas.openxmlformats.org/officeDocument/2006/relationships/revisionLog" Target="revisionLog342.xml"/><Relationship Id="rId627" Type="http://schemas.openxmlformats.org/officeDocument/2006/relationships/revisionLog" Target="revisionLog398.xml"/><Relationship Id="rId669" Type="http://schemas.openxmlformats.org/officeDocument/2006/relationships/revisionLog" Target="revisionLog433.xml"/><Relationship Id="rId245" Type="http://schemas.openxmlformats.org/officeDocument/2006/relationships/revisionLog" Target="revisionLog62.xml"/><Relationship Id="rId287" Type="http://schemas.openxmlformats.org/officeDocument/2006/relationships/revisionLog" Target="revisionLog24.xml"/><Relationship Id="rId410" Type="http://schemas.openxmlformats.org/officeDocument/2006/relationships/revisionLog" Target="revisionLog188.xml"/><Relationship Id="rId452" Type="http://schemas.openxmlformats.org/officeDocument/2006/relationships/revisionLog" Target="revisionLog231.xml"/><Relationship Id="rId494" Type="http://schemas.openxmlformats.org/officeDocument/2006/relationships/revisionLog" Target="revisionLog265.xml"/><Relationship Id="rId508" Type="http://schemas.openxmlformats.org/officeDocument/2006/relationships/revisionLog" Target="revisionLog279.xml"/><Relationship Id="rId715" Type="http://schemas.openxmlformats.org/officeDocument/2006/relationships/revisionLog" Target="revisionLog476.xml"/><Relationship Id="rId224" Type="http://schemas.openxmlformats.org/officeDocument/2006/relationships/revisionLog" Target="revisionLog41.xml"/><Relationship Id="rId266" Type="http://schemas.openxmlformats.org/officeDocument/2006/relationships/revisionLog" Target="revisionLog3.xml"/><Relationship Id="rId431" Type="http://schemas.openxmlformats.org/officeDocument/2006/relationships/revisionLog" Target="revisionLog210.xml"/><Relationship Id="rId473" Type="http://schemas.openxmlformats.org/officeDocument/2006/relationships/revisionLog" Target="revisionLog135.xml"/><Relationship Id="rId529" Type="http://schemas.openxmlformats.org/officeDocument/2006/relationships/revisionLog" Target="revisionLog300.xml"/><Relationship Id="rId680" Type="http://schemas.openxmlformats.org/officeDocument/2006/relationships/revisionLog" Target="revisionLog444.xml"/><Relationship Id="rId736" Type="http://schemas.openxmlformats.org/officeDocument/2006/relationships/revisionLog" Target="revisionLog496.xml"/><Relationship Id="rId312" Type="http://schemas.openxmlformats.org/officeDocument/2006/relationships/revisionLog" Target="revisionLog98.xml"/><Relationship Id="rId354" Type="http://schemas.openxmlformats.org/officeDocument/2006/relationships/revisionLog" Target="revisionLog140.xml"/><Relationship Id="rId333" Type="http://schemas.openxmlformats.org/officeDocument/2006/relationships/revisionLog" Target="revisionLog119.xml"/><Relationship Id="rId540" Type="http://schemas.openxmlformats.org/officeDocument/2006/relationships/revisionLog" Target="revisionLog311.xml"/><Relationship Id="rId396" Type="http://schemas.openxmlformats.org/officeDocument/2006/relationships/revisionLog" Target="revisionLog174.xml"/><Relationship Id="rId561" Type="http://schemas.openxmlformats.org/officeDocument/2006/relationships/revisionLog" Target="revisionLog332.xml"/><Relationship Id="rId617" Type="http://schemas.openxmlformats.org/officeDocument/2006/relationships/revisionLog" Target="revisionLog388.xml"/><Relationship Id="rId659" Type="http://schemas.openxmlformats.org/officeDocument/2006/relationships/revisionLog" Target="revisionLog425.xml"/><Relationship Id="rId375" Type="http://schemas.openxmlformats.org/officeDocument/2006/relationships/revisionLog" Target="revisionLog1142.xml"/><Relationship Id="rId582" Type="http://schemas.openxmlformats.org/officeDocument/2006/relationships/revisionLog" Target="revisionLog353.xml"/><Relationship Id="rId638" Type="http://schemas.openxmlformats.org/officeDocument/2006/relationships/revisionLog" Target="revisionLog408.xml"/><Relationship Id="rId256" Type="http://schemas.openxmlformats.org/officeDocument/2006/relationships/revisionLog" Target="revisionLog73.xml"/><Relationship Id="rId298" Type="http://schemas.openxmlformats.org/officeDocument/2006/relationships/revisionLog" Target="revisionLog84.xml"/><Relationship Id="rId421" Type="http://schemas.openxmlformats.org/officeDocument/2006/relationships/revisionLog" Target="revisionLog200.xml"/><Relationship Id="rId463" Type="http://schemas.openxmlformats.org/officeDocument/2006/relationships/revisionLog" Target="revisionLog242.xml"/><Relationship Id="rId519" Type="http://schemas.openxmlformats.org/officeDocument/2006/relationships/revisionLog" Target="revisionLog290.xml"/><Relationship Id="rId670" Type="http://schemas.openxmlformats.org/officeDocument/2006/relationships/revisionLog" Target="revisionLog434.xml"/><Relationship Id="rId235" Type="http://schemas.openxmlformats.org/officeDocument/2006/relationships/revisionLog" Target="revisionLog52.xml"/><Relationship Id="rId277" Type="http://schemas.openxmlformats.org/officeDocument/2006/relationships/revisionLog" Target="revisionLog1410.xml"/><Relationship Id="rId400" Type="http://schemas.openxmlformats.org/officeDocument/2006/relationships/revisionLog" Target="revisionLog178.xml"/><Relationship Id="rId442" Type="http://schemas.openxmlformats.org/officeDocument/2006/relationships/revisionLog" Target="revisionLog221.xml"/><Relationship Id="rId484" Type="http://schemas.openxmlformats.org/officeDocument/2006/relationships/revisionLog" Target="revisionLog255.xml"/><Relationship Id="rId705" Type="http://schemas.openxmlformats.org/officeDocument/2006/relationships/revisionLog" Target="revisionLog466.xml"/><Relationship Id="rId323" Type="http://schemas.openxmlformats.org/officeDocument/2006/relationships/revisionLog" Target="revisionLog109.xml"/><Relationship Id="rId530" Type="http://schemas.openxmlformats.org/officeDocument/2006/relationships/revisionLog" Target="revisionLog301.xml"/><Relationship Id="rId726" Type="http://schemas.openxmlformats.org/officeDocument/2006/relationships/revisionLog" Target="revisionLog487.xml"/><Relationship Id="rId302" Type="http://schemas.openxmlformats.org/officeDocument/2006/relationships/revisionLog" Target="revisionLog88.xml"/><Relationship Id="rId344" Type="http://schemas.openxmlformats.org/officeDocument/2006/relationships/revisionLog" Target="revisionLog130.xml"/><Relationship Id="rId691" Type="http://schemas.openxmlformats.org/officeDocument/2006/relationships/revisionLog" Target="revisionLog452.xml"/><Relationship Id="rId365" Type="http://schemas.openxmlformats.org/officeDocument/2006/relationships/revisionLog" Target="revisionLog149.xml"/><Relationship Id="rId572" Type="http://schemas.openxmlformats.org/officeDocument/2006/relationships/revisionLog" Target="revisionLog343.xml"/><Relationship Id="rId628" Type="http://schemas.openxmlformats.org/officeDocument/2006/relationships/revisionLog" Target="revisionLog399.xml"/><Relationship Id="rId386" Type="http://schemas.openxmlformats.org/officeDocument/2006/relationships/revisionLog" Target="revisionLog165.xml"/><Relationship Id="rId551" Type="http://schemas.openxmlformats.org/officeDocument/2006/relationships/revisionLog" Target="revisionLog322.xml"/><Relationship Id="rId593" Type="http://schemas.openxmlformats.org/officeDocument/2006/relationships/revisionLog" Target="revisionLog364.xml"/><Relationship Id="rId607" Type="http://schemas.openxmlformats.org/officeDocument/2006/relationships/revisionLog" Target="revisionLog378.xml"/><Relationship Id="rId649" Type="http://schemas.openxmlformats.org/officeDocument/2006/relationships/revisionLog" Target="revisionLog419.xml"/><Relationship Id="rId225" Type="http://schemas.openxmlformats.org/officeDocument/2006/relationships/revisionLog" Target="revisionLog42.xml"/><Relationship Id="rId267" Type="http://schemas.openxmlformats.org/officeDocument/2006/relationships/revisionLog" Target="revisionLog4.xml"/><Relationship Id="rId432" Type="http://schemas.openxmlformats.org/officeDocument/2006/relationships/revisionLog" Target="revisionLog211.xml"/><Relationship Id="rId474" Type="http://schemas.openxmlformats.org/officeDocument/2006/relationships/revisionLog" Target="revisionLog155.xml"/><Relationship Id="rId246" Type="http://schemas.openxmlformats.org/officeDocument/2006/relationships/revisionLog" Target="revisionLog63.xml"/><Relationship Id="rId288" Type="http://schemas.openxmlformats.org/officeDocument/2006/relationships/revisionLog" Target="revisionLog25.xml"/><Relationship Id="rId411" Type="http://schemas.openxmlformats.org/officeDocument/2006/relationships/revisionLog" Target="revisionLog189.xml"/><Relationship Id="rId453" Type="http://schemas.openxmlformats.org/officeDocument/2006/relationships/revisionLog" Target="revisionLog232.xml"/><Relationship Id="rId509" Type="http://schemas.openxmlformats.org/officeDocument/2006/relationships/revisionLog" Target="revisionLog280.xml"/><Relationship Id="rId660" Type="http://schemas.openxmlformats.org/officeDocument/2006/relationships/revisionLog" Target="revisionLog426.xml"/><Relationship Id="rId681" Type="http://schemas.openxmlformats.org/officeDocument/2006/relationships/revisionLog" Target="revisionLog445.xml"/><Relationship Id="rId313" Type="http://schemas.openxmlformats.org/officeDocument/2006/relationships/revisionLog" Target="revisionLog99.xml"/><Relationship Id="rId495" Type="http://schemas.openxmlformats.org/officeDocument/2006/relationships/revisionLog" Target="revisionLog266.xml"/><Relationship Id="rId716" Type="http://schemas.openxmlformats.org/officeDocument/2006/relationships/revisionLog" Target="revisionLog477.xml"/><Relationship Id="rId334" Type="http://schemas.openxmlformats.org/officeDocument/2006/relationships/revisionLog" Target="revisionLog120.xml"/><Relationship Id="rId376" Type="http://schemas.openxmlformats.org/officeDocument/2006/relationships/revisionLog" Target="revisionLog156.xml"/><Relationship Id="rId541" Type="http://schemas.openxmlformats.org/officeDocument/2006/relationships/revisionLog" Target="revisionLog312.xml"/><Relationship Id="rId583" Type="http://schemas.openxmlformats.org/officeDocument/2006/relationships/revisionLog" Target="revisionLog354.xml"/><Relationship Id="rId639" Type="http://schemas.openxmlformats.org/officeDocument/2006/relationships/revisionLog" Target="revisionLog409.xml"/><Relationship Id="rId355" Type="http://schemas.openxmlformats.org/officeDocument/2006/relationships/revisionLog" Target="revisionLog1411.xml"/><Relationship Id="rId397" Type="http://schemas.openxmlformats.org/officeDocument/2006/relationships/revisionLog" Target="revisionLog175.xml"/><Relationship Id="rId520" Type="http://schemas.openxmlformats.org/officeDocument/2006/relationships/revisionLog" Target="revisionLog291.xml"/><Relationship Id="rId562" Type="http://schemas.openxmlformats.org/officeDocument/2006/relationships/revisionLog" Target="revisionLog333.xml"/><Relationship Id="rId618" Type="http://schemas.openxmlformats.org/officeDocument/2006/relationships/revisionLog" Target="revisionLog389.xml"/><Relationship Id="rId236" Type="http://schemas.openxmlformats.org/officeDocument/2006/relationships/revisionLog" Target="revisionLog53.xml"/><Relationship Id="rId278" Type="http://schemas.openxmlformats.org/officeDocument/2006/relationships/revisionLog" Target="revisionLog1510.xml"/><Relationship Id="rId401" Type="http://schemas.openxmlformats.org/officeDocument/2006/relationships/revisionLog" Target="revisionLog179.xml"/><Relationship Id="rId443" Type="http://schemas.openxmlformats.org/officeDocument/2006/relationships/revisionLog" Target="revisionLog222.xml"/><Relationship Id="rId650" Type="http://schemas.openxmlformats.org/officeDocument/2006/relationships/revisionLog" Target="revisionLog420.xml"/><Relationship Id="rId257" Type="http://schemas.openxmlformats.org/officeDocument/2006/relationships/revisionLog" Target="revisionLog74.xml"/><Relationship Id="rId215" Type="http://schemas.openxmlformats.org/officeDocument/2006/relationships/revisionLog" Target="revisionLog32.xml"/><Relationship Id="rId422" Type="http://schemas.openxmlformats.org/officeDocument/2006/relationships/revisionLog" Target="revisionLog201.xml"/><Relationship Id="rId464" Type="http://schemas.openxmlformats.org/officeDocument/2006/relationships/revisionLog" Target="revisionLog243.xml"/><Relationship Id="rId303" Type="http://schemas.openxmlformats.org/officeDocument/2006/relationships/revisionLog" Target="revisionLog89.xml"/><Relationship Id="rId485" Type="http://schemas.openxmlformats.org/officeDocument/2006/relationships/revisionLog" Target="revisionLog256.xml"/><Relationship Id="rId692" Type="http://schemas.openxmlformats.org/officeDocument/2006/relationships/revisionLog" Target="revisionLog453.xml"/><Relationship Id="rId706" Type="http://schemas.openxmlformats.org/officeDocument/2006/relationships/revisionLog" Target="revisionLog467.xml"/><Relationship Id="rId345" Type="http://schemas.openxmlformats.org/officeDocument/2006/relationships/revisionLog" Target="revisionLog1311.xml"/><Relationship Id="rId387" Type="http://schemas.openxmlformats.org/officeDocument/2006/relationships/revisionLog" Target="revisionLog11111.xml"/><Relationship Id="rId510" Type="http://schemas.openxmlformats.org/officeDocument/2006/relationships/revisionLog" Target="revisionLog281.xml"/><Relationship Id="rId552" Type="http://schemas.openxmlformats.org/officeDocument/2006/relationships/revisionLog" Target="revisionLog323.xml"/><Relationship Id="rId594" Type="http://schemas.openxmlformats.org/officeDocument/2006/relationships/revisionLog" Target="revisionLog365.xml"/><Relationship Id="rId608" Type="http://schemas.openxmlformats.org/officeDocument/2006/relationships/revisionLog" Target="revisionLog379.xml"/><Relationship Id="rId247" Type="http://schemas.openxmlformats.org/officeDocument/2006/relationships/revisionLog" Target="revisionLog64.xml"/><Relationship Id="rId412" Type="http://schemas.openxmlformats.org/officeDocument/2006/relationships/revisionLog" Target="revisionLog190.xml"/><Relationship Id="rId289" Type="http://schemas.openxmlformats.org/officeDocument/2006/relationships/revisionLog" Target="revisionLog26.xml"/><Relationship Id="rId454" Type="http://schemas.openxmlformats.org/officeDocument/2006/relationships/revisionLog" Target="revisionLog233.xml"/><Relationship Id="rId496" Type="http://schemas.openxmlformats.org/officeDocument/2006/relationships/revisionLog" Target="revisionLog267.xml"/><Relationship Id="rId661" Type="http://schemas.openxmlformats.org/officeDocument/2006/relationships/revisionLog" Target="revisionLog427.xml"/><Relationship Id="rId717" Type="http://schemas.openxmlformats.org/officeDocument/2006/relationships/revisionLog" Target="revisionLog478.xml"/><Relationship Id="rId314" Type="http://schemas.openxmlformats.org/officeDocument/2006/relationships/revisionLog" Target="revisionLog100.xml"/><Relationship Id="rId356" Type="http://schemas.openxmlformats.org/officeDocument/2006/relationships/revisionLog" Target="revisionLog1113.xml"/><Relationship Id="rId398" Type="http://schemas.openxmlformats.org/officeDocument/2006/relationships/revisionLog" Target="revisionLog176.xml"/><Relationship Id="rId521" Type="http://schemas.openxmlformats.org/officeDocument/2006/relationships/revisionLog" Target="revisionLog292.xml"/><Relationship Id="rId563" Type="http://schemas.openxmlformats.org/officeDocument/2006/relationships/revisionLog" Target="revisionLog334.xml"/><Relationship Id="rId619" Type="http://schemas.openxmlformats.org/officeDocument/2006/relationships/revisionLog" Target="revisionLog390.xml"/><Relationship Id="rId216" Type="http://schemas.openxmlformats.org/officeDocument/2006/relationships/revisionLog" Target="revisionLog33.xml"/><Relationship Id="rId423" Type="http://schemas.openxmlformats.org/officeDocument/2006/relationships/revisionLog" Target="revisionLog202.xml"/><Relationship Id="rId258" Type="http://schemas.openxmlformats.org/officeDocument/2006/relationships/revisionLog" Target="revisionLog75.xml"/><Relationship Id="rId465" Type="http://schemas.openxmlformats.org/officeDocument/2006/relationships/revisionLog" Target="revisionLog244.xml"/><Relationship Id="rId630" Type="http://schemas.openxmlformats.org/officeDocument/2006/relationships/revisionLog" Target="revisionLog151.xml"/><Relationship Id="rId672" Type="http://schemas.openxmlformats.org/officeDocument/2006/relationships/revisionLog" Target="revisionLog436.xml"/><Relationship Id="rId728" Type="http://schemas.openxmlformats.org/officeDocument/2006/relationships/revisionLog" Target="revisionLog489.xml"/><Relationship Id="rId325" Type="http://schemas.openxmlformats.org/officeDocument/2006/relationships/revisionLog" Target="revisionLog111111.xml"/><Relationship Id="rId367" Type="http://schemas.openxmlformats.org/officeDocument/2006/relationships/revisionLog" Target="revisionLog1511.xml"/><Relationship Id="rId532" Type="http://schemas.openxmlformats.org/officeDocument/2006/relationships/revisionLog" Target="revisionLog303.xml"/><Relationship Id="rId574" Type="http://schemas.openxmlformats.org/officeDocument/2006/relationships/revisionLog" Target="revisionLog345.xml"/><Relationship Id="rId227" Type="http://schemas.openxmlformats.org/officeDocument/2006/relationships/revisionLog" Target="revisionLog44.xml"/><Relationship Id="rId269" Type="http://schemas.openxmlformats.org/officeDocument/2006/relationships/revisionLog" Target="revisionLog6.xml"/><Relationship Id="rId434" Type="http://schemas.openxmlformats.org/officeDocument/2006/relationships/revisionLog" Target="revisionLog213.xml"/><Relationship Id="rId476" Type="http://schemas.openxmlformats.org/officeDocument/2006/relationships/revisionLog" Target="revisionLog13111.xml"/><Relationship Id="rId641" Type="http://schemas.openxmlformats.org/officeDocument/2006/relationships/revisionLog" Target="revisionLog411.xml"/><Relationship Id="rId683" Type="http://schemas.openxmlformats.org/officeDocument/2006/relationships/revisionLog" Target="revisionLog447.xml"/><Relationship Id="rId280" Type="http://schemas.openxmlformats.org/officeDocument/2006/relationships/revisionLog" Target="revisionLog1710.xml"/><Relationship Id="rId336" Type="http://schemas.openxmlformats.org/officeDocument/2006/relationships/revisionLog" Target="revisionLog122.xml"/><Relationship Id="rId501" Type="http://schemas.openxmlformats.org/officeDocument/2006/relationships/revisionLog" Target="revisionLog272.xml"/><Relationship Id="rId543" Type="http://schemas.openxmlformats.org/officeDocument/2006/relationships/revisionLog" Target="revisionLog314.xml"/><Relationship Id="rId378" Type="http://schemas.openxmlformats.org/officeDocument/2006/relationships/revisionLog" Target="revisionLog158.xml"/><Relationship Id="rId403" Type="http://schemas.openxmlformats.org/officeDocument/2006/relationships/revisionLog" Target="revisionLog181.xml"/><Relationship Id="rId585" Type="http://schemas.openxmlformats.org/officeDocument/2006/relationships/revisionLog" Target="revisionLog356.xml"/><Relationship Id="rId238" Type="http://schemas.openxmlformats.org/officeDocument/2006/relationships/revisionLog" Target="revisionLog55.xml"/><Relationship Id="rId445" Type="http://schemas.openxmlformats.org/officeDocument/2006/relationships/revisionLog" Target="revisionLog224.xml"/><Relationship Id="rId487" Type="http://schemas.openxmlformats.org/officeDocument/2006/relationships/revisionLog" Target="revisionLog258.xml"/><Relationship Id="rId610" Type="http://schemas.openxmlformats.org/officeDocument/2006/relationships/revisionLog" Target="revisionLog381.xml"/><Relationship Id="rId652" Type="http://schemas.openxmlformats.org/officeDocument/2006/relationships/revisionLog" Target="revisionLog1110.xml"/><Relationship Id="rId694" Type="http://schemas.openxmlformats.org/officeDocument/2006/relationships/revisionLog" Target="revisionLog455.xml"/><Relationship Id="rId708" Type="http://schemas.openxmlformats.org/officeDocument/2006/relationships/revisionLog" Target="revisionLog469.xml"/><Relationship Id="rId291" Type="http://schemas.openxmlformats.org/officeDocument/2006/relationships/revisionLog" Target="revisionLog28.xml"/><Relationship Id="rId305" Type="http://schemas.openxmlformats.org/officeDocument/2006/relationships/revisionLog" Target="revisionLog91.xml"/><Relationship Id="rId347" Type="http://schemas.openxmlformats.org/officeDocument/2006/relationships/revisionLog" Target="revisionLog133.xml"/><Relationship Id="rId512" Type="http://schemas.openxmlformats.org/officeDocument/2006/relationships/revisionLog" Target="revisionLog283.xml"/><Relationship Id="rId389" Type="http://schemas.openxmlformats.org/officeDocument/2006/relationships/revisionLog" Target="revisionLog167.xml"/><Relationship Id="rId554" Type="http://schemas.openxmlformats.org/officeDocument/2006/relationships/revisionLog" Target="revisionLog325.xml"/><Relationship Id="rId596" Type="http://schemas.openxmlformats.org/officeDocument/2006/relationships/revisionLog" Target="revisionLog367.xml"/><Relationship Id="rId249" Type="http://schemas.openxmlformats.org/officeDocument/2006/relationships/revisionLog" Target="revisionLog66.xml"/><Relationship Id="rId414" Type="http://schemas.openxmlformats.org/officeDocument/2006/relationships/revisionLog" Target="revisionLog193.xml"/><Relationship Id="rId456" Type="http://schemas.openxmlformats.org/officeDocument/2006/relationships/revisionLog" Target="revisionLog235.xml"/><Relationship Id="rId498" Type="http://schemas.openxmlformats.org/officeDocument/2006/relationships/revisionLog" Target="revisionLog269.xml"/><Relationship Id="rId621" Type="http://schemas.openxmlformats.org/officeDocument/2006/relationships/revisionLog" Target="revisionLog392.xml"/><Relationship Id="rId663" Type="http://schemas.openxmlformats.org/officeDocument/2006/relationships/revisionLog" Target="revisionLog134.xml"/><Relationship Id="rId260" Type="http://schemas.openxmlformats.org/officeDocument/2006/relationships/revisionLog" Target="revisionLog1342.xml"/><Relationship Id="rId316" Type="http://schemas.openxmlformats.org/officeDocument/2006/relationships/revisionLog" Target="revisionLog102.xml"/><Relationship Id="rId523" Type="http://schemas.openxmlformats.org/officeDocument/2006/relationships/revisionLog" Target="revisionLog294.xml"/><Relationship Id="rId719" Type="http://schemas.openxmlformats.org/officeDocument/2006/relationships/revisionLog" Target="revisionLog480.xml"/><Relationship Id="rId358" Type="http://schemas.openxmlformats.org/officeDocument/2006/relationships/revisionLog" Target="revisionLog142.xml"/><Relationship Id="rId565" Type="http://schemas.openxmlformats.org/officeDocument/2006/relationships/revisionLog" Target="revisionLog336.xml"/><Relationship Id="rId730" Type="http://schemas.openxmlformats.org/officeDocument/2006/relationships/revisionLog" Target="revisionLog491.xml"/><Relationship Id="rId218" Type="http://schemas.openxmlformats.org/officeDocument/2006/relationships/revisionLog" Target="revisionLog35.xml"/><Relationship Id="rId425" Type="http://schemas.openxmlformats.org/officeDocument/2006/relationships/revisionLog" Target="revisionLog204.xml"/><Relationship Id="rId467" Type="http://schemas.openxmlformats.org/officeDocument/2006/relationships/revisionLog" Target="revisionLog246.xml"/><Relationship Id="rId632" Type="http://schemas.openxmlformats.org/officeDocument/2006/relationships/revisionLog" Target="revisionLog402.xml"/><Relationship Id="rId271" Type="http://schemas.openxmlformats.org/officeDocument/2006/relationships/revisionLog" Target="revisionLog8.xml"/><Relationship Id="rId674" Type="http://schemas.openxmlformats.org/officeDocument/2006/relationships/revisionLog" Target="revisionLog438.xml"/><Relationship Id="rId327" Type="http://schemas.openxmlformats.org/officeDocument/2006/relationships/revisionLog" Target="revisionLog113.xml"/><Relationship Id="rId369" Type="http://schemas.openxmlformats.org/officeDocument/2006/relationships/revisionLog" Target="revisionLog153.xml"/><Relationship Id="rId534" Type="http://schemas.openxmlformats.org/officeDocument/2006/relationships/revisionLog" Target="revisionLog305.xml"/><Relationship Id="rId576" Type="http://schemas.openxmlformats.org/officeDocument/2006/relationships/revisionLog" Target="revisionLog347.xml"/><Relationship Id="rId229" Type="http://schemas.openxmlformats.org/officeDocument/2006/relationships/revisionLog" Target="revisionLog46.xml"/><Relationship Id="rId380" Type="http://schemas.openxmlformats.org/officeDocument/2006/relationships/revisionLog" Target="revisionLog159.xml"/><Relationship Id="rId436" Type="http://schemas.openxmlformats.org/officeDocument/2006/relationships/revisionLog" Target="revisionLog215.xml"/><Relationship Id="rId601" Type="http://schemas.openxmlformats.org/officeDocument/2006/relationships/revisionLog" Target="revisionLog372.xml"/><Relationship Id="rId643" Type="http://schemas.openxmlformats.org/officeDocument/2006/relationships/revisionLog" Target="revisionLog413.xml"/><Relationship Id="rId240" Type="http://schemas.openxmlformats.org/officeDocument/2006/relationships/revisionLog" Target="revisionLog57.xml"/><Relationship Id="rId478" Type="http://schemas.openxmlformats.org/officeDocument/2006/relationships/revisionLog" Target="revisionLog15.xml"/><Relationship Id="rId685" Type="http://schemas.openxmlformats.org/officeDocument/2006/relationships/revisionLog" Target="revisionLog17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91AFDE44-A10B-4E79-82BA-8F697DA32D1F}" diskRevisions="1" revisionId="14576" version="555">
  <header guid="{01E1EA4E-B63F-4454-9503-89D8C89A3E55}" dateTime="2022-11-07T11:52:48" maxSheetId="3" userName="Пользователь" r:id="rId215" minRId="5402" maxRId="5425">
    <sheetIdMap count="2">
      <sheetId val="1"/>
      <sheetId val="2"/>
    </sheetIdMap>
  </header>
  <header guid="{BA095864-FA7E-4A66-A0AB-F97D6E17003F}" dateTime="2022-11-07T13:22:41" maxSheetId="3" userName="Пользователь" r:id="rId216" minRId="5426" maxRId="5428">
    <sheetIdMap count="2">
      <sheetId val="1"/>
      <sheetId val="2"/>
    </sheetIdMap>
  </header>
  <header guid="{EC0BAB0B-08F8-4860-BEAC-706578CD6308}" dateTime="2022-11-07T13:27:58" maxSheetId="3" userName="Пользователь" r:id="rId217" minRId="5432">
    <sheetIdMap count="2">
      <sheetId val="1"/>
      <sheetId val="2"/>
    </sheetIdMap>
  </header>
  <header guid="{5F2FAE13-995E-4F4F-98A7-97526ED58C0C}" dateTime="2022-11-07T13:31:49" maxSheetId="3" userName="Пользователь" r:id="rId218" minRId="5433">
    <sheetIdMap count="2">
      <sheetId val="1"/>
      <sheetId val="2"/>
    </sheetIdMap>
  </header>
  <header guid="{466B0348-4790-48BD-AD7B-71C9127A4FFB}" dateTime="2022-11-07T15:32:44" maxSheetId="3" userName="Пользователь" r:id="rId219">
    <sheetIdMap count="2">
      <sheetId val="1"/>
      <sheetId val="2"/>
    </sheetIdMap>
  </header>
  <header guid="{505F5303-981B-44A9-8BCF-7D5F5F6C92DE}" dateTime="2022-11-07T15:34:58" maxSheetId="3" userName="Пользователь" r:id="rId220">
    <sheetIdMap count="2">
      <sheetId val="1"/>
      <sheetId val="2"/>
    </sheetIdMap>
  </header>
  <header guid="{700AB607-AC85-4E23-93E0-EC797C2D4649}" dateTime="2022-11-07T16:18:17" maxSheetId="3" userName="Пользователь" r:id="rId221" minRId="5434" maxRId="5439">
    <sheetIdMap count="2">
      <sheetId val="1"/>
      <sheetId val="2"/>
    </sheetIdMap>
  </header>
  <header guid="{81909C3F-51E7-411C-9C14-7AFE4F060D30}" dateTime="2022-11-07T16:24:12" maxSheetId="3" userName="Пользователь" r:id="rId222" minRId="5440" maxRId="5441">
    <sheetIdMap count="2">
      <sheetId val="1"/>
      <sheetId val="2"/>
    </sheetIdMap>
  </header>
  <header guid="{9C4A391E-F71C-4A7F-95E9-E6CF152B04B3}" dateTime="2022-11-07T16:25:32" maxSheetId="3" userName="Пользователь" r:id="rId223" minRId="5442" maxRId="5454">
    <sheetIdMap count="2">
      <sheetId val="1"/>
      <sheetId val="2"/>
    </sheetIdMap>
  </header>
  <header guid="{31EF326E-3C5F-4C50-8FE3-B7FD5DE8E4C0}" dateTime="2022-11-07T16:30:58" maxSheetId="3" userName="Пользователь" r:id="rId224" minRId="5455">
    <sheetIdMap count="2">
      <sheetId val="1"/>
      <sheetId val="2"/>
    </sheetIdMap>
  </header>
  <header guid="{383836C0-07AD-4F3C-B0E7-D41369502ADA}" dateTime="2022-11-07T16:31:24" maxSheetId="3" userName="Пользователь" r:id="rId225" minRId="5458" maxRId="5465">
    <sheetIdMap count="2">
      <sheetId val="1"/>
      <sheetId val="2"/>
    </sheetIdMap>
  </header>
  <header guid="{B87168A1-77CD-4CC5-831E-326059E2B50E}" dateTime="2022-11-07T17:12:02" maxSheetId="3" userName="Пользователь" r:id="rId226" minRId="5466" maxRId="5473">
    <sheetIdMap count="2">
      <sheetId val="1"/>
      <sheetId val="2"/>
    </sheetIdMap>
  </header>
  <header guid="{EBC5073D-5EB6-4B54-8A02-9E59F8F6C931}" dateTime="2022-11-08T09:52:33" maxSheetId="3" userName="Пользователь" r:id="rId227" minRId="5474" maxRId="5478">
    <sheetIdMap count="2">
      <sheetId val="1"/>
      <sheetId val="2"/>
    </sheetIdMap>
  </header>
  <header guid="{301686FA-6382-4AED-A873-7C74099D3C1B}" dateTime="2022-11-08T11:21:48" maxSheetId="3" userName="Пользователь" r:id="rId228" minRId="5479" maxRId="5482">
    <sheetIdMap count="2">
      <sheetId val="1"/>
      <sheetId val="2"/>
    </sheetIdMap>
  </header>
  <header guid="{3E59BF63-AF77-4862-8C4D-95222455B886}" dateTime="2022-11-08T18:57:09" maxSheetId="3" userName="Пользователь" r:id="rId229" minRId="5483" maxRId="5486">
    <sheetIdMap count="2">
      <sheetId val="1"/>
      <sheetId val="2"/>
    </sheetIdMap>
  </header>
  <header guid="{C7902797-D0C1-44BF-A42E-0A70B8EF5319}" dateTime="2022-11-11T17:11:08" maxSheetId="3" userName="Пользователь" r:id="rId230" minRId="5487" maxRId="5488">
    <sheetIdMap count="2">
      <sheetId val="1"/>
      <sheetId val="2"/>
    </sheetIdMap>
  </header>
  <header guid="{99EAAE82-5972-4DBF-B888-6A7C48CC3981}" dateTime="2022-11-14T08:11:38" maxSheetId="3" userName="Пользователь" r:id="rId231" minRId="5489" maxRId="5493">
    <sheetIdMap count="2">
      <sheetId val="1"/>
      <sheetId val="2"/>
    </sheetIdMap>
  </header>
  <header guid="{B76B8962-3C45-4E1A-B36A-26EEEB11E3F2}" dateTime="2022-11-14T09:37:55" maxSheetId="3" userName="Пользователь" r:id="rId232" minRId="5494" maxRId="5503">
    <sheetIdMap count="2">
      <sheetId val="1"/>
      <sheetId val="2"/>
    </sheetIdMap>
  </header>
  <header guid="{668DDF7E-EFE6-4A69-B244-42339C3FA9D7}" dateTime="2022-11-14T09:39:15" maxSheetId="3" userName="Пользователь" r:id="rId233" minRId="5504" maxRId="5507">
    <sheetIdMap count="2">
      <sheetId val="1"/>
      <sheetId val="2"/>
    </sheetIdMap>
  </header>
  <header guid="{A7AB1D8A-A79E-46A4-9E1E-0817A7EAD13C}" dateTime="2022-11-14T09:41:28" maxSheetId="3" userName="Пользователь" r:id="rId234" minRId="5508" maxRId="5518">
    <sheetIdMap count="2">
      <sheetId val="1"/>
      <sheetId val="2"/>
    </sheetIdMap>
  </header>
  <header guid="{529FAA02-33FA-4AD4-813A-8A6165D52B43}" dateTime="2022-11-14T09:43:08" maxSheetId="3" userName="Пользователь" r:id="rId235" minRId="5519" maxRId="5520">
    <sheetIdMap count="2">
      <sheetId val="1"/>
      <sheetId val="2"/>
    </sheetIdMap>
  </header>
  <header guid="{FCBAAF3F-346E-4718-B84B-9B2ACBEFAA7D}" dateTime="2022-11-14T10:03:28" maxSheetId="3" userName="Пользователь" r:id="rId236" minRId="5521" maxRId="5526">
    <sheetIdMap count="2">
      <sheetId val="1"/>
      <sheetId val="2"/>
    </sheetIdMap>
  </header>
  <header guid="{4761864A-E180-4785-B922-C22E90264B0C}" dateTime="2022-11-14T10:19:53" maxSheetId="3" userName="Пользователь" r:id="rId237" minRId="5527" maxRId="5540">
    <sheetIdMap count="2">
      <sheetId val="1"/>
      <sheetId val="2"/>
    </sheetIdMap>
  </header>
  <header guid="{960A1EA9-60C4-44D5-809C-EA329E8A9D25}" dateTime="2022-11-14T10:24:34" maxSheetId="3" userName="Пользователь" r:id="rId238" minRId="5541" maxRId="5575">
    <sheetIdMap count="2">
      <sheetId val="1"/>
      <sheetId val="2"/>
    </sheetIdMap>
  </header>
  <header guid="{B6460C37-B61D-42A8-84E2-1E42ECC42EB5}" dateTime="2022-11-14T10:26:16" maxSheetId="3" userName="Пользователь" r:id="rId239" minRId="5576" maxRId="5581">
    <sheetIdMap count="2">
      <sheetId val="1"/>
      <sheetId val="2"/>
    </sheetIdMap>
  </header>
  <header guid="{1F647F84-5034-4F8E-AF5C-8724FCCCEEDA}" dateTime="2022-11-14T10:32:44" maxSheetId="3" userName="Пользователь" r:id="rId240" minRId="5584" maxRId="5601">
    <sheetIdMap count="2">
      <sheetId val="1"/>
      <sheetId val="2"/>
    </sheetIdMap>
  </header>
  <header guid="{2BD2C2C3-6DE0-4812-A06A-2315B17B5198}" dateTime="2022-11-14T10:36:09" maxSheetId="3" userName="Пользователь" r:id="rId241" minRId="5602" maxRId="5610">
    <sheetIdMap count="2">
      <sheetId val="1"/>
      <sheetId val="2"/>
    </sheetIdMap>
  </header>
  <header guid="{641AE3FA-B29A-4CB0-AFAF-F60470F9C722}" dateTime="2022-11-14T10:38:17" maxSheetId="3" userName="Пользователь" r:id="rId242" minRId="5611" maxRId="5622">
    <sheetIdMap count="2">
      <sheetId val="1"/>
      <sheetId val="2"/>
    </sheetIdMap>
  </header>
  <header guid="{FEB92C71-2863-44E8-8F01-964909190775}" dateTime="2022-11-14T10:44:27" maxSheetId="3" userName="Пользователь" r:id="rId243" minRId="5625" maxRId="5640">
    <sheetIdMap count="2">
      <sheetId val="1"/>
      <sheetId val="2"/>
    </sheetIdMap>
  </header>
  <header guid="{EE51354C-DDFF-4575-BBE1-F39B8B04A6F2}" dateTime="2022-11-14T10:50:28" maxSheetId="3" userName="Пользователь" r:id="rId244" minRId="5641" maxRId="5647">
    <sheetIdMap count="2">
      <sheetId val="1"/>
      <sheetId val="2"/>
    </sheetIdMap>
  </header>
  <header guid="{A3772450-20F7-4C42-AFB6-3D3EC51F2563}" dateTime="2022-11-14T10:58:00" maxSheetId="3" userName="Пользователь" r:id="rId245" minRId="5648" maxRId="5656">
    <sheetIdMap count="2">
      <sheetId val="1"/>
      <sheetId val="2"/>
    </sheetIdMap>
  </header>
  <header guid="{320A3F01-0282-41B8-845B-791C5BCABE4A}" dateTime="2022-11-14T10:58:44" maxSheetId="3" userName="Пользователь" r:id="rId246" minRId="5657" maxRId="5658">
    <sheetIdMap count="2">
      <sheetId val="1"/>
      <sheetId val="2"/>
    </sheetIdMap>
  </header>
  <header guid="{2659A90A-50B6-4294-A4E2-7FB1B56C5CB0}" dateTime="2022-11-14T11:11:59" maxSheetId="3" userName="Пользователь" r:id="rId247" minRId="5659" maxRId="5660">
    <sheetIdMap count="2">
      <sheetId val="1"/>
      <sheetId val="2"/>
    </sheetIdMap>
  </header>
  <header guid="{57208980-C81B-4547-A7D6-FD71CE05E359}" dateTime="2022-11-14T11:47:00" maxSheetId="3" userName="Пользователь" r:id="rId248" minRId="5661" maxRId="5685">
    <sheetIdMap count="2">
      <sheetId val="1"/>
      <sheetId val="2"/>
    </sheetIdMap>
  </header>
  <header guid="{DAC84B07-E961-4503-8FA8-484ECC4E5175}" dateTime="2022-11-14T11:53:02" maxSheetId="3" userName="Пользователь" r:id="rId249">
    <sheetIdMap count="2">
      <sheetId val="1"/>
      <sheetId val="2"/>
    </sheetIdMap>
  </header>
  <header guid="{300370B8-DA4F-4EAD-89DF-0723E9DB0D0B}" dateTime="2022-11-14T13:04:07" maxSheetId="3" userName="Пользователь" r:id="rId250" minRId="5686" maxRId="5744">
    <sheetIdMap count="2">
      <sheetId val="1"/>
      <sheetId val="2"/>
    </sheetIdMap>
  </header>
  <header guid="{E60A28C9-A42A-40DD-9CA8-6F2ABCEE94DF}" dateTime="2022-11-14T13:06:53" maxSheetId="3" userName="Пользователь" r:id="rId251" minRId="5747">
    <sheetIdMap count="2">
      <sheetId val="1"/>
      <sheetId val="2"/>
    </sheetIdMap>
  </header>
  <header guid="{EC204AB8-D46F-455A-8117-460BC8A9AFAD}" dateTime="2022-11-14T13:18:26" maxSheetId="3" userName="Пользователь" r:id="rId252" minRId="5748" maxRId="5791">
    <sheetIdMap count="2">
      <sheetId val="1"/>
      <sheetId val="2"/>
    </sheetIdMap>
  </header>
  <header guid="{82C444DE-9B42-4369-BF79-46D61126255F}" dateTime="2022-11-14T13:41:45" maxSheetId="3" userName="Пользователь" r:id="rId253" minRId="5792" maxRId="5841">
    <sheetIdMap count="2">
      <sheetId val="1"/>
      <sheetId val="2"/>
    </sheetIdMap>
  </header>
  <header guid="{00722540-B3BE-4E03-9D07-5D326D31F536}" dateTime="2022-11-14T13:47:33" maxSheetId="3" userName="Пользователь" r:id="rId254" minRId="5842" maxRId="5845">
    <sheetIdMap count="2">
      <sheetId val="1"/>
      <sheetId val="2"/>
    </sheetIdMap>
  </header>
  <header guid="{DEA693E5-8946-44D5-B0DE-6F9075E16209}" dateTime="2022-11-14T14:12:29" maxSheetId="3" userName="Пользователь" r:id="rId255" minRId="5846" maxRId="5850">
    <sheetIdMap count="2">
      <sheetId val="1"/>
      <sheetId val="2"/>
    </sheetIdMap>
  </header>
  <header guid="{866E7D50-4929-475C-A889-3A33701E225A}" dateTime="2022-11-14T14:14:49" maxSheetId="3" userName="Пользователь" r:id="rId256" minRId="5851" maxRId="5857">
    <sheetIdMap count="2">
      <sheetId val="1"/>
      <sheetId val="2"/>
    </sheetIdMap>
  </header>
  <header guid="{1088EE3D-2DF4-4A19-94D3-365B4F218768}" dateTime="2022-11-14T14:15:53" maxSheetId="3" userName="Пользователь" r:id="rId257">
    <sheetIdMap count="2">
      <sheetId val="1"/>
      <sheetId val="2"/>
    </sheetIdMap>
  </header>
  <header guid="{48329D52-A60D-4523-9A6C-72E688A496B5}" dateTime="2022-11-14T15:29:59" maxSheetId="3" userName="Пользователь" r:id="rId258">
    <sheetIdMap count="2">
      <sheetId val="1"/>
      <sheetId val="2"/>
    </sheetIdMap>
  </header>
  <header guid="{98E9356D-4FDD-4680-9B17-DBF259A1461E}" dateTime="2022-11-14T15:46:23" maxSheetId="3" userName="Пользователь" r:id="rId259">
    <sheetIdMap count="2">
      <sheetId val="1"/>
      <sheetId val="2"/>
    </sheetIdMap>
  </header>
  <header guid="{896EBA52-D56F-42D6-BA1C-8F6F0DC8A99E}" dateTime="2022-11-15T08:57:08" maxSheetId="3" userName="Ольга Владимировна" r:id="rId260" minRId="5860" maxRId="5869">
    <sheetIdMap count="2">
      <sheetId val="1"/>
      <sheetId val="2"/>
    </sheetIdMap>
  </header>
  <header guid="{CC4A4606-D570-4D97-8F0C-AC2B3FACEE06}" dateTime="2022-12-09T08:49:07" maxSheetId="3" userName="Пользователь" r:id="rId261" minRId="5870" maxRId="5872">
    <sheetIdMap count="2">
      <sheetId val="1"/>
      <sheetId val="2"/>
    </sheetIdMap>
  </header>
  <header guid="{A439A807-38BB-4220-93CE-DB0329F94B2F}" dateTime="2022-12-09T08:49:47" maxSheetId="3" userName="Пользователь" r:id="rId262" minRId="5873">
    <sheetIdMap count="2">
      <sheetId val="1"/>
      <sheetId val="2"/>
    </sheetIdMap>
  </header>
  <header guid="{C4E2BBAD-CD34-4DDA-B6DB-43F5C849E9F2}" dateTime="2022-12-09T08:52:12" maxSheetId="3" userName="Пользователь" r:id="rId263" minRId="5874" maxRId="5876">
    <sheetIdMap count="2">
      <sheetId val="1"/>
      <sheetId val="2"/>
    </sheetIdMap>
  </header>
  <header guid="{C07FB838-EA0D-45DB-B374-BCE3EDC9BEF2}" dateTime="2022-12-09T08:54:29" maxSheetId="3" userName="Пользователь" r:id="rId264" minRId="5877">
    <sheetIdMap count="2">
      <sheetId val="1"/>
      <sheetId val="2"/>
    </sheetIdMap>
  </header>
  <header guid="{F1C3BEC9-0C3E-477C-B0FB-B3ABA5072135}" dateTime="2022-12-09T15:12:01" maxSheetId="3" userName="Пользователь" r:id="rId265" minRId="5878" maxRId="5893">
    <sheetIdMap count="2">
      <sheetId val="1"/>
      <sheetId val="2"/>
    </sheetIdMap>
  </header>
  <header guid="{40777068-D268-4748-ADF7-D8A2683989CD}" dateTime="2022-12-09T15:23:34" maxSheetId="3" userName="Пользователь" r:id="rId266" minRId="5894" maxRId="5940">
    <sheetIdMap count="2">
      <sheetId val="1"/>
      <sheetId val="2"/>
    </sheetIdMap>
  </header>
  <header guid="{EA8C5B68-221D-42B8-9444-D984ADE6125F}" dateTime="2022-12-09T15:23:43" maxSheetId="3" userName="Пользователь" r:id="rId267">
    <sheetIdMap count="2">
      <sheetId val="1"/>
      <sheetId val="2"/>
    </sheetIdMap>
  </header>
  <header guid="{8A2FD55D-5459-430D-801E-9F42E7BECA49}" dateTime="2022-12-09T15:32:37" maxSheetId="3" userName="Пользователь" r:id="rId268" minRId="5943" maxRId="5958">
    <sheetIdMap count="2">
      <sheetId val="1"/>
      <sheetId val="2"/>
    </sheetIdMap>
  </header>
  <header guid="{B18E1FFC-5A5D-43BF-BC16-DF3551AD214B}" dateTime="2022-12-09T15:48:16" maxSheetId="3" userName="Пользователь" r:id="rId269" minRId="5959" maxRId="5974">
    <sheetIdMap count="2">
      <sheetId val="1"/>
      <sheetId val="2"/>
    </sheetIdMap>
  </header>
  <header guid="{19F24A13-A869-483C-8D76-D20018B70B6A}" dateTime="2022-12-09T15:52:00" maxSheetId="3" userName="Пользователь" r:id="rId270" minRId="5975" maxRId="5990">
    <sheetIdMap count="2">
      <sheetId val="1"/>
      <sheetId val="2"/>
    </sheetIdMap>
  </header>
  <header guid="{BE30BB8F-2741-4BE1-A3D0-38EED8584673}" dateTime="2022-12-09T15:57:02" maxSheetId="3" userName="Пользователь" r:id="rId271" minRId="5991" maxRId="6006">
    <sheetIdMap count="2">
      <sheetId val="1"/>
      <sheetId val="2"/>
    </sheetIdMap>
  </header>
  <header guid="{58B8C3E6-D91E-462E-8080-FC6F11EA17C7}" dateTime="2022-12-12T11:50:47" maxSheetId="3" userName="Пользователь" r:id="rId272" minRId="6007" maxRId="6028">
    <sheetIdMap count="2">
      <sheetId val="1"/>
      <sheetId val="2"/>
    </sheetIdMap>
  </header>
  <header guid="{FBC31DC4-28CF-44E4-B326-24A40BA028BB}" dateTime="2022-12-12T11:52:37" maxSheetId="3" userName="Пользователь" r:id="rId273" minRId="6029">
    <sheetIdMap count="2">
      <sheetId val="1"/>
      <sheetId val="2"/>
    </sheetIdMap>
  </header>
  <header guid="{7A77ED24-7DCB-4119-8F5A-6E25A233649F}" dateTime="2022-12-12T11:54:03" maxSheetId="3" userName="Пользователь" r:id="rId274">
    <sheetIdMap count="2">
      <sheetId val="1"/>
      <sheetId val="2"/>
    </sheetIdMap>
  </header>
  <header guid="{FDF7F0A2-7A78-4D88-A432-CE3445BDA017}" dateTime="2022-12-12T13:16:46" maxSheetId="3" userName="Пользователь" r:id="rId275" minRId="6030" maxRId="6045">
    <sheetIdMap count="2">
      <sheetId val="1"/>
      <sheetId val="2"/>
    </sheetIdMap>
  </header>
  <header guid="{CA48302A-40DE-4EA0-B2F3-DF40384CB952}" dateTime="2022-12-12T13:20:14" maxSheetId="3" userName="Пользователь" r:id="rId276" minRId="6046" maxRId="6047">
    <sheetIdMap count="2">
      <sheetId val="1"/>
      <sheetId val="2"/>
    </sheetIdMap>
  </header>
  <header guid="{E2A9023D-C77B-46CD-9F28-8EB48D739CA2}" dateTime="2022-12-16T11:44:47" maxSheetId="3" userName="Пользователь" r:id="rId277" minRId="6048" maxRId="6051">
    <sheetIdMap count="2">
      <sheetId val="1"/>
      <sheetId val="2"/>
    </sheetIdMap>
  </header>
  <header guid="{1BE9849A-F713-46E6-AEF9-6E2252743A44}" dateTime="2022-12-19T13:24:38" maxSheetId="3" userName="Пользователь" r:id="rId278" minRId="6052">
    <sheetIdMap count="2">
      <sheetId val="1"/>
      <sheetId val="2"/>
    </sheetIdMap>
  </header>
  <header guid="{574F2CD3-CBEC-425E-B35A-1A47A66B8D26}" dateTime="2022-12-19T13:26:31" maxSheetId="3" userName="Пользователь" r:id="rId279" minRId="6053">
    <sheetIdMap count="2">
      <sheetId val="1"/>
      <sheetId val="2"/>
    </sheetIdMap>
  </header>
  <header guid="{62F9A045-7618-40C1-A003-07E45F5FCA4A}" dateTime="2022-12-19T13:30:49" maxSheetId="3" userName="Пользователь" r:id="rId280" minRId="6054">
    <sheetIdMap count="2">
      <sheetId val="1"/>
      <sheetId val="2"/>
    </sheetIdMap>
  </header>
  <header guid="{2552D44B-3B91-44B3-A3FC-B99735A21673}" dateTime="2022-12-19T13:33:18" maxSheetId="3" userName="Пользователь" r:id="rId281" minRId="6055">
    <sheetIdMap count="2">
      <sheetId val="1"/>
      <sheetId val="2"/>
    </sheetIdMap>
  </header>
  <header guid="{960C343B-432D-430E-A82A-3B8F4EDE9D3E}" dateTime="2022-12-19T14:07:32" maxSheetId="3" userName="Пользователь" r:id="rId282" minRId="6056" maxRId="6057">
    <sheetIdMap count="2">
      <sheetId val="1"/>
      <sheetId val="2"/>
    </sheetIdMap>
  </header>
  <header guid="{DACA60F3-322F-47E9-BE0B-87AFBD3FA5C4}" dateTime="2022-12-19T15:59:40" maxSheetId="3" userName="Пользователь" r:id="rId283" minRId="6058" maxRId="6083">
    <sheetIdMap count="2">
      <sheetId val="1"/>
      <sheetId val="2"/>
    </sheetIdMap>
  </header>
  <header guid="{1B6F1DD5-E03D-4991-9077-E1DD063A653A}" dateTime="2022-12-21T19:13:03" maxSheetId="3" userName="Пользователь" r:id="rId284" minRId="6084" maxRId="6108">
    <sheetIdMap count="2">
      <sheetId val="1"/>
      <sheetId val="2"/>
    </sheetIdMap>
  </header>
  <header guid="{E9BFD1D0-6245-4682-9D83-50C713D966D0}" dateTime="2022-12-21T19:15:33" maxSheetId="3" userName="Пользователь" r:id="rId285" minRId="6109" maxRId="6115">
    <sheetIdMap count="2">
      <sheetId val="1"/>
      <sheetId val="2"/>
    </sheetIdMap>
  </header>
  <header guid="{4A69E1F4-698D-4F3E-B02E-95194F1435AB}" dateTime="2022-12-21T19:16:21" maxSheetId="3" userName="Пользователь" r:id="rId286" minRId="6116" maxRId="6163">
    <sheetIdMap count="2">
      <sheetId val="1"/>
      <sheetId val="2"/>
    </sheetIdMap>
  </header>
  <header guid="{4D1ADFF2-6551-4586-9781-A904DAD28624}" dateTime="2022-12-21T19:20:52" maxSheetId="3" userName="Пользователь" r:id="rId287" minRId="6164" maxRId="6207">
    <sheetIdMap count="2">
      <sheetId val="1"/>
      <sheetId val="2"/>
    </sheetIdMap>
  </header>
  <header guid="{601A2F00-D8AE-4CD2-835A-8342A30B240C}" dateTime="2022-12-21T19:23:50" maxSheetId="3" userName="Пользователь" r:id="rId288" minRId="6210" maxRId="6229">
    <sheetIdMap count="2">
      <sheetId val="1"/>
      <sheetId val="2"/>
    </sheetIdMap>
  </header>
  <header guid="{672096F9-D974-4594-8966-94C16322FB90}" dateTime="2022-12-21T19:25:09" maxSheetId="3" userName="Пользователь" r:id="rId289" minRId="6232" maxRId="6237">
    <sheetIdMap count="2">
      <sheetId val="1"/>
      <sheetId val="2"/>
    </sheetIdMap>
  </header>
  <header guid="{A100408F-8B77-4C5D-89BD-214D59BD82A5}" dateTime="2022-12-21T19:26:46" maxSheetId="3" userName="Пользователь" r:id="rId290" minRId="6238">
    <sheetIdMap count="2">
      <sheetId val="1"/>
      <sheetId val="2"/>
    </sheetIdMap>
  </header>
  <header guid="{343A85CF-F0CB-4390-A48B-B3000A9068A6}" dateTime="2022-12-21T19:28:05" maxSheetId="3" userName="Пользователь" r:id="rId291" minRId="6239">
    <sheetIdMap count="2">
      <sheetId val="1"/>
      <sheetId val="2"/>
    </sheetIdMap>
  </header>
  <header guid="{E5344F58-28FA-4172-85E2-EEE44B59E0D3}" dateTime="2022-12-21T19:30:07" maxSheetId="3" userName="Пользователь" r:id="rId292" minRId="6240" maxRId="6254">
    <sheetIdMap count="2">
      <sheetId val="1"/>
      <sheetId val="2"/>
    </sheetIdMap>
  </header>
  <header guid="{927F2508-032B-474F-9DE9-5949D6384931}" dateTime="2022-12-21T19:30:46" maxSheetId="3" userName="Пользователь" r:id="rId293" minRId="6255">
    <sheetIdMap count="2">
      <sheetId val="1"/>
      <sheetId val="2"/>
    </sheetIdMap>
  </header>
  <header guid="{99A71C92-616F-4657-B998-D44C677A93E6}" dateTime="2022-12-22T08:03:20" maxSheetId="3" userName="Пользователь" r:id="rId294" minRId="6256" maxRId="6270">
    <sheetIdMap count="2">
      <sheetId val="1"/>
      <sheetId val="2"/>
    </sheetIdMap>
  </header>
  <header guid="{F1CB6240-8D06-40EC-BB64-0F03DDA734F9}" dateTime="2022-12-22T08:03:52" maxSheetId="3" userName="Пользователь" r:id="rId295" minRId="6271">
    <sheetIdMap count="2">
      <sheetId val="1"/>
      <sheetId val="2"/>
    </sheetIdMap>
  </header>
  <header guid="{1215144F-8017-4A60-A0B0-979939584250}" dateTime="2022-12-22T08:08:03" maxSheetId="3" userName="Пользователь" r:id="rId296" minRId="6272">
    <sheetIdMap count="2">
      <sheetId val="1"/>
      <sheetId val="2"/>
    </sheetIdMap>
  </header>
  <header guid="{2E7CB5CE-64EB-4138-9260-779E54EB0D1F}" dateTime="2022-12-22T08:09:27" maxSheetId="3" userName="Пользователь" r:id="rId297" minRId="6273">
    <sheetIdMap count="2">
      <sheetId val="1"/>
      <sheetId val="2"/>
    </sheetIdMap>
  </header>
  <header guid="{04512BED-F6CB-4807-A690-0590448D9221}" dateTime="2022-12-22T08:13:06" maxSheetId="3" userName="Пользователь" r:id="rId298" minRId="6274" maxRId="6278">
    <sheetIdMap count="2">
      <sheetId val="1"/>
      <sheetId val="2"/>
    </sheetIdMap>
  </header>
  <header guid="{7EE6EC1F-A410-47E8-B8A2-8275FBEFA1E8}" dateTime="2022-12-22T08:13:10" maxSheetId="3" userName="Пользователь" r:id="rId299" minRId="6279" maxRId="6314">
    <sheetIdMap count="2">
      <sheetId val="1"/>
      <sheetId val="2"/>
    </sheetIdMap>
  </header>
  <header guid="{EA6DB7B5-3384-4323-A808-F68BA635A226}" dateTime="2022-12-22T08:14:50" maxSheetId="3" userName="Пользователь" r:id="rId300" minRId="6317" maxRId="6322">
    <sheetIdMap count="2">
      <sheetId val="1"/>
      <sheetId val="2"/>
    </sheetIdMap>
  </header>
  <header guid="{E36374A7-8649-4545-B8AB-7DA4301FBC4F}" dateTime="2022-12-22T08:15:03" maxSheetId="3" userName="Пользователь" r:id="rId301" minRId="6325" maxRId="6334">
    <sheetIdMap count="2">
      <sheetId val="1"/>
      <sheetId val="2"/>
    </sheetIdMap>
  </header>
  <header guid="{A70ED151-DE6B-40BB-A7F2-D87DA7A143C7}" dateTime="2022-12-22T08:16:13" maxSheetId="3" userName="Пользователь" r:id="rId302" minRId="6335" maxRId="6351">
    <sheetIdMap count="2">
      <sheetId val="1"/>
      <sheetId val="2"/>
    </sheetIdMap>
  </header>
  <header guid="{DD938B64-B740-4427-9D78-37A2827EAC81}" dateTime="2022-12-22T08:16:16" maxSheetId="3" userName="Пользователь" r:id="rId303" minRId="6352">
    <sheetIdMap count="2">
      <sheetId val="1"/>
      <sheetId val="2"/>
    </sheetIdMap>
  </header>
  <header guid="{F8042BC5-7256-4171-A904-A83D6F21074E}" dateTime="2022-12-22T08:19:21" maxSheetId="3" userName="Пользователь" r:id="rId304" minRId="6353" maxRId="6355">
    <sheetIdMap count="2">
      <sheetId val="1"/>
      <sheetId val="2"/>
    </sheetIdMap>
  </header>
  <header guid="{CDBE1AC6-B0C1-4714-BA66-7A716B631B86}" dateTime="2022-12-22T08:20:59" maxSheetId="3" userName="Пользователь" r:id="rId305" minRId="6356" maxRId="6365">
    <sheetIdMap count="2">
      <sheetId val="1"/>
      <sheetId val="2"/>
    </sheetIdMap>
  </header>
  <header guid="{E66E31EC-7949-4184-8AFF-AE5C68B8C9B0}" dateTime="2022-12-22T08:22:18" maxSheetId="3" userName="Пользователь" r:id="rId306" minRId="6366" maxRId="6378">
    <sheetIdMap count="2">
      <sheetId val="1"/>
      <sheetId val="2"/>
    </sheetIdMap>
  </header>
  <header guid="{2641CE61-E768-4D8D-A88B-B1A594239381}" dateTime="2022-12-22T08:29:07" maxSheetId="3" userName="Пользователь" r:id="rId307" minRId="6379" maxRId="6411">
    <sheetIdMap count="2">
      <sheetId val="1"/>
      <sheetId val="2"/>
    </sheetIdMap>
  </header>
  <header guid="{8256E833-3723-49D5-92BB-C062F7E67219}" dateTime="2022-12-22T08:31:33" maxSheetId="3" userName="Пользователь" r:id="rId308" minRId="6412" maxRId="6466">
    <sheetIdMap count="2">
      <sheetId val="1"/>
      <sheetId val="2"/>
    </sheetIdMap>
  </header>
  <header guid="{E227C299-478A-4BBB-9382-48532DC05672}" dateTime="2022-12-22T08:31:36" maxSheetId="3" userName="Пользователь" r:id="rId309" minRId="6467" maxRId="6501">
    <sheetIdMap count="2">
      <sheetId val="1"/>
      <sheetId val="2"/>
    </sheetIdMap>
  </header>
  <header guid="{4BC4AD42-97DD-4266-94BB-50FB3260DDEC}" dateTime="2022-12-22T08:33:10" maxSheetId="3" userName="Пользователь" r:id="rId310" minRId="6504" maxRId="6516">
    <sheetIdMap count="2">
      <sheetId val="1"/>
      <sheetId val="2"/>
    </sheetIdMap>
  </header>
  <header guid="{C91ABED8-9554-47E0-BA92-E2B33EB74E38}" dateTime="2022-12-22T08:37:31" maxSheetId="3" userName="Пользователь" r:id="rId311" minRId="6517" maxRId="6549">
    <sheetIdMap count="2">
      <sheetId val="1"/>
      <sheetId val="2"/>
    </sheetIdMap>
  </header>
  <header guid="{4413E0DF-ED7E-4B73-83C4-97E394DE0B6A}" dateTime="2022-12-22T08:37:32" maxSheetId="3" userName="Пользователь" r:id="rId312" minRId="6554">
    <sheetIdMap count="2">
      <sheetId val="1"/>
      <sheetId val="2"/>
    </sheetIdMap>
  </header>
  <header guid="{CE37E384-EAAA-409B-95FE-0A6703AF9E99}" dateTime="2022-12-22T08:39:42" maxSheetId="3" userName="Пользователь" r:id="rId313" minRId="6555" maxRId="6558">
    <sheetIdMap count="2">
      <sheetId val="1"/>
      <sheetId val="2"/>
    </sheetIdMap>
  </header>
  <header guid="{32264DE9-CBDA-496C-9349-8544269C28A8}" dateTime="2022-12-22T08:42:53" maxSheetId="3" userName="Пользователь" r:id="rId314" minRId="6559" maxRId="6588">
    <sheetIdMap count="2">
      <sheetId val="1"/>
      <sheetId val="2"/>
    </sheetIdMap>
  </header>
  <header guid="{E4612F1C-03AD-42D2-B608-C0FCFC4F5B3E}" dateTime="2022-12-22T08:49:53" maxSheetId="3" userName="Пользователь" r:id="rId315" minRId="6589" maxRId="6591">
    <sheetIdMap count="2">
      <sheetId val="1"/>
      <sheetId val="2"/>
    </sheetIdMap>
  </header>
  <header guid="{5AFE9C6F-F7B8-431F-B27C-96305E41E0B9}" dateTime="2022-12-22T08:59:25" maxSheetId="3" userName="Пользователь" r:id="rId316" minRId="6592">
    <sheetIdMap count="2">
      <sheetId val="1"/>
      <sheetId val="2"/>
    </sheetIdMap>
  </header>
  <header guid="{BD696699-0B43-4BC2-A4BB-E1D27044BDBA}" dateTime="2022-12-22T09:03:55" maxSheetId="3" userName="Пользователь" r:id="rId317" minRId="6593" maxRId="6617">
    <sheetIdMap count="2">
      <sheetId val="1"/>
      <sheetId val="2"/>
    </sheetIdMap>
  </header>
  <header guid="{080A6BEE-CD4F-40D1-97BF-D1C0593B2683}" dateTime="2022-12-22T09:04:46" maxSheetId="3" userName="Пользователь" r:id="rId318" minRId="6618" maxRId="6636">
    <sheetIdMap count="2">
      <sheetId val="1"/>
      <sheetId val="2"/>
    </sheetIdMap>
  </header>
  <header guid="{610E88C7-4EB8-44F9-B238-A328DE4A35C5}" dateTime="2022-12-22T09:05:49" maxSheetId="3" userName="Пользователь" r:id="rId319" minRId="6637" maxRId="6641">
    <sheetIdMap count="2">
      <sheetId val="1"/>
      <sheetId val="2"/>
    </sheetIdMap>
  </header>
  <header guid="{B6C8B0FF-01AE-497B-8B03-23E24DFC5E81}" dateTime="2022-12-22T09:12:31" maxSheetId="3" userName="Пользователь" r:id="rId320" minRId="6642">
    <sheetIdMap count="2">
      <sheetId val="1"/>
      <sheetId val="2"/>
    </sheetIdMap>
  </header>
  <header guid="{EA464470-461A-4B1A-B3FA-C95AF3EFEAE7}" dateTime="2022-12-22T09:13:51" maxSheetId="3" userName="Пользователь" r:id="rId321" minRId="6643">
    <sheetIdMap count="2">
      <sheetId val="1"/>
      <sheetId val="2"/>
    </sheetIdMap>
  </header>
  <header guid="{3D157798-7B92-4DA1-900B-4D89822E7A60}" dateTime="2022-12-22T09:17:25" maxSheetId="3" userName="Пользователь" r:id="rId322" minRId="6644" maxRId="6664">
    <sheetIdMap count="2">
      <sheetId val="1"/>
      <sheetId val="2"/>
    </sheetIdMap>
  </header>
  <header guid="{C80B6117-792F-4092-A448-84CE4EFEEC31}" dateTime="2022-12-22T09:19:50" maxSheetId="3" userName="Пользователь" r:id="rId323" minRId="6665" maxRId="6697">
    <sheetIdMap count="2">
      <sheetId val="1"/>
      <sheetId val="2"/>
    </sheetIdMap>
  </header>
  <header guid="{71E341E1-7BFA-49AE-BAF5-BCA9B6877D93}" dateTime="2022-12-22T09:28:44" maxSheetId="3" userName="Пользователь" r:id="rId324">
    <sheetIdMap count="2">
      <sheetId val="1"/>
      <sheetId val="2"/>
    </sheetIdMap>
  </header>
  <header guid="{B31778E9-F201-495F-BFAB-77B3210DDB0C}" dateTime="2022-12-22T09:34:30" maxSheetId="3" userName="Пользователь" r:id="rId325" minRId="6700" maxRId="6701">
    <sheetIdMap count="2">
      <sheetId val="1"/>
      <sheetId val="2"/>
    </sheetIdMap>
  </header>
  <header guid="{B1CDB455-7A6A-42DF-B778-B16744239AC2}" dateTime="2022-12-22T09:43:43" maxSheetId="3" userName="Пользователь" r:id="rId326">
    <sheetIdMap count="2">
      <sheetId val="1"/>
      <sheetId val="2"/>
    </sheetIdMap>
  </header>
  <header guid="{28067451-DFC7-4D12-8A99-E746C698B373}" dateTime="2023-01-09T09:53:42" maxSheetId="3" userName="Пользователь" r:id="rId327" minRId="6702" maxRId="6704">
    <sheetIdMap count="2">
      <sheetId val="1"/>
      <sheetId val="2"/>
    </sheetIdMap>
  </header>
  <header guid="{9C7B6286-37C9-42D0-AA1B-1678418AC28D}" dateTime="2023-01-09T09:55:46" maxSheetId="3" userName="Пользователь" r:id="rId328" minRId="6705">
    <sheetIdMap count="2">
      <sheetId val="1"/>
      <sheetId val="2"/>
    </sheetIdMap>
  </header>
  <header guid="{A7D95421-BD20-48CD-ABCD-6148492EEB8E}" dateTime="2023-01-09T10:13:37" maxSheetId="3" userName="Пользователь" r:id="rId329" minRId="6706" maxRId="6732">
    <sheetIdMap count="2">
      <sheetId val="1"/>
      <sheetId val="2"/>
    </sheetIdMap>
  </header>
  <header guid="{8F43E773-633C-4635-B1A9-602CC48230C1}" dateTime="2023-01-09T10:28:11" maxSheetId="3" userName="Пользователь" r:id="rId330" minRId="6735" maxRId="6736">
    <sheetIdMap count="2">
      <sheetId val="1"/>
      <sheetId val="2"/>
    </sheetIdMap>
  </header>
  <header guid="{C79CE51B-E8BA-4330-8A4D-571629EC5930}" dateTime="2023-01-09T10:48:04" maxSheetId="3" userName="Пользователь" r:id="rId331">
    <sheetIdMap count="2">
      <sheetId val="1"/>
      <sheetId val="2"/>
    </sheetIdMap>
  </header>
  <header guid="{841A5C8F-ABD7-4E20-AE05-0CF9C82EA638}" dateTime="2023-01-09T11:15:20" maxSheetId="3" userName="Пользователь" r:id="rId332" minRId="6739" maxRId="6745">
    <sheetIdMap count="2">
      <sheetId val="1"/>
      <sheetId val="2"/>
    </sheetIdMap>
  </header>
  <header guid="{397393E4-3835-4D28-8D2D-2A9AEB48EFDA}" dateTime="2023-01-09T11:15:28" maxSheetId="3" userName="Пользователь" r:id="rId333">
    <sheetIdMap count="2">
      <sheetId val="1"/>
      <sheetId val="2"/>
    </sheetIdMap>
  </header>
  <header guid="{957D2DC0-28A0-4122-A50A-B56251D5B11F}" dateTime="2023-01-09T11:37:50" maxSheetId="3" userName="Пользователь" r:id="rId334" minRId="6746">
    <sheetIdMap count="2">
      <sheetId val="1"/>
      <sheetId val="2"/>
    </sheetIdMap>
  </header>
  <header guid="{8820FD4D-181C-420E-8C00-AB54B47AD9B5}" dateTime="2023-01-09T11:55:09" maxSheetId="3" userName="Пользователь" r:id="rId335" minRId="6747">
    <sheetIdMap count="2">
      <sheetId val="1"/>
      <sheetId val="2"/>
    </sheetIdMap>
  </header>
  <header guid="{FEFC27A5-0E99-4ABD-B5D8-2E6C91D13380}" dateTime="2023-01-09T13:13:22" maxSheetId="3" userName="Пользователь" r:id="rId336" minRId="6748">
    <sheetIdMap count="2">
      <sheetId val="1"/>
      <sheetId val="2"/>
    </sheetIdMap>
  </header>
  <header guid="{0AF93464-2778-42AE-A676-2D7C74E5C2CB}" dateTime="2023-01-09T13:18:24" maxSheetId="3" userName="Пользователь" r:id="rId337" minRId="6749" maxRId="6750">
    <sheetIdMap count="2">
      <sheetId val="1"/>
      <sheetId val="2"/>
    </sheetIdMap>
  </header>
  <header guid="{AD836FB0-09DB-4F17-B329-A20F263F8BE7}" dateTime="2023-01-09T13:45:13" maxSheetId="3" userName="Пользователь" r:id="rId338" minRId="6751" maxRId="6760">
    <sheetIdMap count="2">
      <sheetId val="1"/>
      <sheetId val="2"/>
    </sheetIdMap>
  </header>
  <header guid="{16E4C925-0BF8-497B-AC00-F8D8111B425D}" dateTime="2023-01-09T13:59:22" maxSheetId="3" userName="Пользователь" r:id="rId339" minRId="6761" maxRId="6762">
    <sheetIdMap count="2">
      <sheetId val="1"/>
      <sheetId val="2"/>
    </sheetIdMap>
  </header>
  <header guid="{6E9A893A-4FB1-423F-A141-93DFA5264378}" dateTime="2023-01-09T14:09:49" maxSheetId="3" userName="Пользователь" r:id="rId340" minRId="6763" maxRId="6773">
    <sheetIdMap count="2">
      <sheetId val="1"/>
      <sheetId val="2"/>
    </sheetIdMap>
  </header>
  <header guid="{6C02E763-6737-4B6C-8F47-F8F4329B057D}" dateTime="2023-01-09T14:17:56" maxSheetId="3" userName="Пользователь" r:id="rId341" minRId="6774" maxRId="6777">
    <sheetIdMap count="2">
      <sheetId val="1"/>
      <sheetId val="2"/>
    </sheetIdMap>
  </header>
  <header guid="{8135C3E7-A0E2-4D3A-A6DD-D8A2C4978584}" dateTime="2023-01-09T14:35:03" maxSheetId="3" userName="Пользователь" r:id="rId342" minRId="6778">
    <sheetIdMap count="2">
      <sheetId val="1"/>
      <sheetId val="2"/>
    </sheetIdMap>
  </header>
  <header guid="{578FF976-D8F3-420B-875A-CCBE03F16212}" dateTime="2023-01-09T15:27:33" maxSheetId="3" userName="Пользователь" r:id="rId343" minRId="6779">
    <sheetIdMap count="2">
      <sheetId val="1"/>
      <sheetId val="2"/>
    </sheetIdMap>
  </header>
  <header guid="{2F153E2D-0A87-482E-BD1B-294A7E869B6F}" dateTime="2023-01-09T15:46:18" maxSheetId="3" userName="Пользователь" r:id="rId344">
    <sheetIdMap count="2">
      <sheetId val="1"/>
      <sheetId val="2"/>
    </sheetIdMap>
  </header>
  <header guid="{F02EAB49-CEF6-4F8B-BBF9-F71D93919BEA}" dateTime="2023-01-09T15:46:46" maxSheetId="3" userName="Пользователь" r:id="rId345">
    <sheetIdMap count="2">
      <sheetId val="1"/>
      <sheetId val="2"/>
    </sheetIdMap>
  </header>
  <header guid="{CC8F480E-42C9-4E67-9CC0-4AF7B3F984C4}" dateTime="2023-01-09T16:44:44" maxSheetId="3" userName="Пользователь" r:id="rId346" minRId="6784" maxRId="6787">
    <sheetIdMap count="2">
      <sheetId val="1"/>
      <sheetId val="2"/>
    </sheetIdMap>
  </header>
  <header guid="{12374032-10A3-41CC-87A7-75551C3825AF}" dateTime="2023-01-09T17:09:13" maxSheetId="3" userName="Пользователь" r:id="rId347" minRId="6788" maxRId="6791">
    <sheetIdMap count="2">
      <sheetId val="1"/>
      <sheetId val="2"/>
    </sheetIdMap>
  </header>
  <header guid="{561AABC3-E6D2-4AAB-888B-B5584F509C0F}" dateTime="2023-01-09T17:09:39" maxSheetId="3" userName="Пользователь" r:id="rId348" minRId="6792">
    <sheetIdMap count="2">
      <sheetId val="1"/>
      <sheetId val="2"/>
    </sheetIdMap>
  </header>
  <header guid="{3B29AF4B-211B-4061-8AAC-9066F90BAA33}" dateTime="2023-01-09T17:14:36" maxSheetId="3" userName="Пользователь" r:id="rId349" minRId="6793" maxRId="6794">
    <sheetIdMap count="2">
      <sheetId val="1"/>
      <sheetId val="2"/>
    </sheetIdMap>
  </header>
  <header guid="{70CCFEA5-10D2-4A17-9D9A-814D64FAC585}" dateTime="2023-01-09T18:51:23" maxSheetId="3" userName="Пользователь" r:id="rId350" minRId="6795" maxRId="6796">
    <sheetIdMap count="2">
      <sheetId val="1"/>
      <sheetId val="2"/>
    </sheetIdMap>
  </header>
  <header guid="{2C967242-DBD2-4F20-83B7-56A8455C40DE}" dateTime="2023-01-09T19:17:55" maxSheetId="3" userName="Пользователь" r:id="rId351" minRId="6797" maxRId="6801">
    <sheetIdMap count="2">
      <sheetId val="1"/>
      <sheetId val="2"/>
    </sheetIdMap>
  </header>
  <header guid="{D891580B-1ED8-44C9-B3AE-3598140EA97F}" dateTime="2023-01-10T11:19:08" maxSheetId="3" userName="Пользователь" r:id="rId352" minRId="6802">
    <sheetIdMap count="2">
      <sheetId val="1"/>
      <sheetId val="2"/>
    </sheetIdMap>
  </header>
  <header guid="{F60FC495-FD63-4A8E-83DD-A62D9FFD4792}" dateTime="2023-01-10T11:33:42" maxSheetId="3" userName="Пользователь" r:id="rId353" minRId="6803" maxRId="6804">
    <sheetIdMap count="2">
      <sheetId val="1"/>
      <sheetId val="2"/>
    </sheetIdMap>
  </header>
  <header guid="{0A67F5D8-2F8F-4875-8E2F-7212B24CEA26}" dateTime="2023-01-10T16:13:34" maxSheetId="3" userName="Александр Михайлович" r:id="rId354" minRId="6805">
    <sheetIdMap count="2">
      <sheetId val="1"/>
      <sheetId val="2"/>
    </sheetIdMap>
  </header>
  <header guid="{2996D285-FB70-41E2-9E17-3405FEF4A547}" dateTime="2023-01-11T18:06:37" maxSheetId="3" userName="Пользователь" r:id="rId355" minRId="6808" maxRId="6812">
    <sheetIdMap count="2">
      <sheetId val="1"/>
      <sheetId val="2"/>
    </sheetIdMap>
  </header>
  <header guid="{96D9D85F-F383-4818-B4ED-3FC9C85E775C}" dateTime="2023-01-11T18:37:08" maxSheetId="3" userName="Ольга Владимировна" r:id="rId356" minRId="6813" maxRId="6816">
    <sheetIdMap count="2">
      <sheetId val="1"/>
      <sheetId val="2"/>
    </sheetIdMap>
  </header>
  <header guid="{F7E2F5E5-FC73-4458-BD38-05798C13C41E}" dateTime="2023-01-16T09:48:32" maxSheetId="3" userName="User" r:id="rId357" minRId="6820">
    <sheetIdMap count="2">
      <sheetId val="1"/>
      <sheetId val="2"/>
    </sheetIdMap>
  </header>
  <header guid="{8969BCFC-2F2C-4942-A2D1-7D081FF6DB18}" dateTime="2023-01-25T16:47:10" maxSheetId="3" userName="Пользователь" r:id="rId358" minRId="6823" maxRId="7133">
    <sheetIdMap count="2">
      <sheetId val="1"/>
      <sheetId val="2"/>
    </sheetIdMap>
  </header>
  <header guid="{5BF72419-6172-442F-A302-B17E931FA471}" dateTime="2023-01-25T18:11:44" maxSheetId="3" userName="Пользователь" r:id="rId359" minRId="7136" maxRId="7140">
    <sheetIdMap count="2">
      <sheetId val="1"/>
      <sheetId val="2"/>
    </sheetIdMap>
  </header>
  <header guid="{35F54F7F-7BC9-4723-82C3-960C77840C3D}" dateTime="2023-01-25T18:22:12" maxSheetId="3" userName="Пользователь" r:id="rId360" minRId="7141" maxRId="7146">
    <sheetIdMap count="2">
      <sheetId val="1"/>
      <sheetId val="2"/>
    </sheetIdMap>
  </header>
  <header guid="{7DD473F5-ABAC-4B2F-8BC9-AF4A635277A5}" dateTime="2023-01-25T18:25:50" maxSheetId="3" userName="Пользователь" r:id="rId361" minRId="7147">
    <sheetIdMap count="2">
      <sheetId val="1"/>
      <sheetId val="2"/>
    </sheetIdMap>
  </header>
  <header guid="{8EAA7472-14A9-4F64-9830-100EB7797764}" dateTime="2023-01-25T18:28:15" maxSheetId="3" userName="Пользователь" r:id="rId362" minRId="7148" maxRId="7150">
    <sheetIdMap count="2">
      <sheetId val="1"/>
      <sheetId val="2"/>
    </sheetIdMap>
  </header>
  <header guid="{F17A05D8-98D6-4C2B-BF94-BE660D23C677}" dateTime="2023-01-25T18:28:58" maxSheetId="3" userName="Пользователь" r:id="rId363">
    <sheetIdMap count="2">
      <sheetId val="1"/>
      <sheetId val="2"/>
    </sheetIdMap>
  </header>
  <header guid="{DD76AD61-1CF3-4220-B6E8-30CB59569015}" dateTime="2023-01-25T18:30:55" maxSheetId="3" userName="Пользователь" r:id="rId364" minRId="7151" maxRId="7167">
    <sheetIdMap count="2">
      <sheetId val="1"/>
      <sheetId val="2"/>
    </sheetIdMap>
  </header>
  <header guid="{22B71278-3408-4EB1-B1D3-8B119DA3E498}" dateTime="2023-01-25T18:33:46" maxSheetId="3" userName="Пользователь" r:id="rId365" minRId="7168" maxRId="7170">
    <sheetIdMap count="2">
      <sheetId val="1"/>
      <sheetId val="2"/>
    </sheetIdMap>
  </header>
  <header guid="{C0A629A6-4824-4C8F-8EA6-4A756F20D530}" dateTime="2023-01-25T18:34:10" maxSheetId="3" userName="Пользователь" r:id="rId366" minRId="7171" maxRId="7175">
    <sheetIdMap count="2">
      <sheetId val="1"/>
      <sheetId val="2"/>
    </sheetIdMap>
  </header>
  <header guid="{536AE23C-31A7-42F8-B95A-C7600D9C4A87}" dateTime="2023-01-26T11:54:18" maxSheetId="3" userName="Пользователь" r:id="rId367" minRId="7176" maxRId="7194">
    <sheetIdMap count="2">
      <sheetId val="1"/>
      <sheetId val="2"/>
    </sheetIdMap>
  </header>
  <header guid="{ACD098C8-D376-4451-9207-1A2CC8956A8E}" dateTime="2023-01-26T13:43:04" maxSheetId="3" userName="Пользователь" r:id="rId368" minRId="7197" maxRId="7353">
    <sheetIdMap count="2">
      <sheetId val="1"/>
      <sheetId val="2"/>
    </sheetIdMap>
  </header>
  <header guid="{B5D974CE-83F5-4AF2-B18F-4825859F2884}" dateTime="2023-01-26T13:46:11" maxSheetId="3" userName="Пользователь" r:id="rId369" minRId="7356" maxRId="7363">
    <sheetIdMap count="2">
      <sheetId val="1"/>
      <sheetId val="2"/>
    </sheetIdMap>
  </header>
  <header guid="{A3ED9E49-8B72-4D29-9FCE-779DF1B1F036}" dateTime="2023-01-26T14:38:47" maxSheetId="3" userName="Пользователь" r:id="rId370" minRId="7364" maxRId="7387">
    <sheetIdMap count="2">
      <sheetId val="1"/>
      <sheetId val="2"/>
    </sheetIdMap>
  </header>
  <header guid="{1B6717EA-3DDF-4EAF-95D4-18295D54CAB9}" dateTime="2023-01-26T15:12:03" maxSheetId="3" userName="Пользователь" r:id="rId371" minRId="7390" maxRId="7391">
    <sheetIdMap count="2">
      <sheetId val="1"/>
      <sheetId val="2"/>
    </sheetIdMap>
  </header>
  <header guid="{073E3C5C-A760-4D52-915E-BE0B02072682}" dateTime="2023-01-26T15:42:00" maxSheetId="3" userName="Ольга Владимировна" r:id="rId372" minRId="7392">
    <sheetIdMap count="2">
      <sheetId val="1"/>
      <sheetId val="2"/>
    </sheetIdMap>
  </header>
  <header guid="{AE0CE518-49AC-413E-A593-BEC8C51E4160}" dateTime="2023-01-26T16:13:04" maxSheetId="3" userName="User" r:id="rId373" minRId="7393">
    <sheetIdMap count="2">
      <sheetId val="1"/>
      <sheetId val="2"/>
    </sheetIdMap>
  </header>
  <header guid="{55CFCA77-2839-4BD6-A3D3-919C02000B54}" dateTime="2023-01-26T16:44:38" maxSheetId="3" userName="User" r:id="rId374" minRId="7394">
    <sheetIdMap count="2">
      <sheetId val="1"/>
      <sheetId val="2"/>
    </sheetIdMap>
  </header>
  <header guid="{D24D2B7E-9DA5-4BC5-95A9-A34DFDD9DDF3}" dateTime="2023-01-30T10:02:04" maxSheetId="3" userName="User" r:id="rId375" minRId="7395">
    <sheetIdMap count="2">
      <sheetId val="1"/>
      <sheetId val="2"/>
    </sheetIdMap>
  </header>
  <header guid="{1FD15028-AC10-452B-BB94-B16B6FDDFDAA}" dateTime="2023-03-14T10:41:08" maxSheetId="3" userName="Пользователь" r:id="rId376" minRId="7396" maxRId="7473">
    <sheetIdMap count="2">
      <sheetId val="1"/>
      <sheetId val="2"/>
    </sheetIdMap>
  </header>
  <header guid="{D63F22DC-5029-47C7-A464-B7A0DF7D30C6}" dateTime="2023-03-14T11:06:47" maxSheetId="3" userName="Пользователь" r:id="rId377" minRId="7476" maxRId="7511">
    <sheetIdMap count="2">
      <sheetId val="1"/>
      <sheetId val="2"/>
    </sheetIdMap>
  </header>
  <header guid="{D095AFE2-CEC5-4539-BE76-E7BE13B13644}" dateTime="2023-03-14T14:18:10" maxSheetId="3" userName="Пользователь" r:id="rId378" minRId="7514" maxRId="8146">
    <sheetIdMap count="2">
      <sheetId val="1"/>
      <sheetId val="2"/>
    </sheetIdMap>
  </header>
  <header guid="{9F3AA98F-63F5-441F-81C7-148DF2AD8C16}" dateTime="2023-03-14T15:50:07" maxSheetId="3" userName="Ольга Владимировна" r:id="rId379" minRId="8147" maxRId="8148">
    <sheetIdMap count="2">
      <sheetId val="1"/>
      <sheetId val="2"/>
    </sheetIdMap>
  </header>
  <header guid="{3963E41E-D26A-46F4-8893-F8CD84F16F4C}" dateTime="2023-03-24T09:58:52" maxSheetId="3" userName="Пользователь" r:id="rId380" minRId="8149">
    <sheetIdMap count="2">
      <sheetId val="1"/>
      <sheetId val="2"/>
    </sheetIdMap>
  </header>
  <header guid="{93883B92-01CA-408E-BBF5-4195CC60E6D3}" dateTime="2023-06-19T09:27:40" maxSheetId="3" userName="Пользователь" r:id="rId381" minRId="8152" maxRId="8235">
    <sheetIdMap count="2">
      <sheetId val="1"/>
      <sheetId val="2"/>
    </sheetIdMap>
  </header>
  <header guid="{03B7A4D2-034A-4996-882E-9D578C275481}" dateTime="2023-06-19T11:08:07" maxSheetId="3" userName="Пользователь" r:id="rId382" minRId="8236" maxRId="8663">
    <sheetIdMap count="2">
      <sheetId val="1"/>
      <sheetId val="2"/>
    </sheetIdMap>
  </header>
  <header guid="{0E4DE8E2-801E-4155-8E49-8695B0B8DCA2}" dateTime="2023-06-19T12:59:16" maxSheetId="3" userName="Пользователь" r:id="rId383" minRId="8664" maxRId="8688">
    <sheetIdMap count="2">
      <sheetId val="1"/>
      <sheetId val="2"/>
    </sheetIdMap>
  </header>
  <header guid="{CB2D2477-84E5-4FBB-BF0C-44930689FBD4}" dateTime="2023-06-19T13:24:51" maxSheetId="3" userName="Пользователь" r:id="rId384" minRId="8689" maxRId="8862">
    <sheetIdMap count="2">
      <sheetId val="1"/>
      <sheetId val="2"/>
    </sheetIdMap>
  </header>
  <header guid="{A39C603A-B5C1-48E5-970E-09787D3635CA}" dateTime="2023-06-19T13:30:10" maxSheetId="3" userName="Пользователь" r:id="rId385" minRId="8863" maxRId="8893">
    <sheetIdMap count="2">
      <sheetId val="1"/>
      <sheetId val="2"/>
    </sheetIdMap>
  </header>
  <header guid="{FE5D6C5D-6BFE-4C24-A5E0-7BC6BB2E2637}" dateTime="2023-06-19T13:35:55" maxSheetId="3" userName="Пользователь" r:id="rId386" minRId="8894" maxRId="8897">
    <sheetIdMap count="2">
      <sheetId val="1"/>
      <sheetId val="2"/>
    </sheetIdMap>
  </header>
  <header guid="{ACF5AAB1-E918-4ABF-A9C1-788AF577AA05}" dateTime="2023-06-20T09:42:52" maxSheetId="3" userName="Ольга Владимировна" r:id="rId387" minRId="8898">
    <sheetIdMap count="2">
      <sheetId val="1"/>
      <sheetId val="2"/>
    </sheetIdMap>
  </header>
  <header guid="{EAC91130-AC0F-4A61-ACA2-789325AF6C02}" dateTime="2023-06-28T16:41:06" maxSheetId="3" userName="Пользователь" r:id="rId388" minRId="8899" maxRId="8936">
    <sheetIdMap count="2">
      <sheetId val="1"/>
      <sheetId val="2"/>
    </sheetIdMap>
  </header>
  <header guid="{2E90D6C0-B82E-4C4D-91E0-5D5BCB0D0AC0}" dateTime="2023-06-29T13:33:06" maxSheetId="3" userName="Пользователь" r:id="rId389" minRId="8937" maxRId="8939">
    <sheetIdMap count="2">
      <sheetId val="1"/>
      <sheetId val="2"/>
    </sheetIdMap>
  </header>
  <header guid="{76E50C51-0AD0-4625-9C57-B2388F31D561}" dateTime="2023-06-29T16:16:03" maxSheetId="3" userName="Пользователь" r:id="rId390" minRId="8940">
    <sheetIdMap count="2">
      <sheetId val="1"/>
      <sheetId val="2"/>
    </sheetIdMap>
  </header>
  <header guid="{7C6EF44A-A357-4357-8575-E574374A7729}" dateTime="2023-10-05T11:33:21" maxSheetId="3" userName="Пользователь" r:id="rId391" minRId="8941" maxRId="8970">
    <sheetIdMap count="2">
      <sheetId val="1"/>
      <sheetId val="2"/>
    </sheetIdMap>
  </header>
  <header guid="{B2552A0A-C137-474B-A5BF-2D2A7979640D}" dateTime="2023-10-05T11:57:08" maxSheetId="3" userName="Пользователь" r:id="rId392" minRId="8971" maxRId="9146">
    <sheetIdMap count="2">
      <sheetId val="1"/>
      <sheetId val="2"/>
    </sheetIdMap>
  </header>
  <header guid="{2AFB79C0-D98C-4719-A467-8436E4505A3B}" dateTime="2023-10-05T13:06:02" maxSheetId="3" userName="Пользователь" r:id="rId393" minRId="9149">
    <sheetIdMap count="2">
      <sheetId val="1"/>
      <sheetId val="2"/>
    </sheetIdMap>
  </header>
  <header guid="{52D3B97A-F63D-4582-A349-10133407CE34}" dateTime="2023-10-05T13:11:35" maxSheetId="3" userName="Пользователь" r:id="rId394" minRId="9150" maxRId="9219">
    <sheetIdMap count="2">
      <sheetId val="1"/>
      <sheetId val="2"/>
    </sheetIdMap>
  </header>
  <header guid="{A2CC995D-6CC8-47F3-9F40-6FA78138A71C}" dateTime="2023-10-05T13:15:07" maxSheetId="3" userName="Пользователь" r:id="rId395" minRId="9222" maxRId="9243">
    <sheetIdMap count="2">
      <sheetId val="1"/>
      <sheetId val="2"/>
    </sheetIdMap>
  </header>
  <header guid="{8BD50A54-764F-4184-BD65-36319070003E}" dateTime="2023-10-05T13:27:54" maxSheetId="3" userName="Пользователь" r:id="rId396" minRId="9244" maxRId="9336">
    <sheetIdMap count="2">
      <sheetId val="1"/>
      <sheetId val="2"/>
    </sheetIdMap>
  </header>
  <header guid="{11470FEC-5400-4C78-9721-DC7E42C8141D}" dateTime="2023-10-05T13:32:25" maxSheetId="3" userName="Пользователь" r:id="rId397" minRId="9339" maxRId="9376">
    <sheetIdMap count="2">
      <sheetId val="1"/>
      <sheetId val="2"/>
    </sheetIdMap>
  </header>
  <header guid="{B1F64ED0-4760-405A-AB22-4300B30E53DB}" dateTime="2023-10-05T13:33:43" maxSheetId="3" userName="Пользователь" r:id="rId398" minRId="9377" maxRId="9379">
    <sheetIdMap count="2">
      <sheetId val="1"/>
      <sheetId val="2"/>
    </sheetIdMap>
  </header>
  <header guid="{B38552B4-50D5-4ED2-9521-551C5330D1CF}" dateTime="2023-10-05T13:44:12" maxSheetId="3" userName="Пользователь" r:id="rId399" minRId="9382" maxRId="9504">
    <sheetIdMap count="2">
      <sheetId val="1"/>
      <sheetId val="2"/>
    </sheetIdMap>
  </header>
  <header guid="{410D6112-99D3-4EE3-9496-FDDB2D978246}" dateTime="2023-10-05T13:50:09" maxSheetId="3" userName="Пользователь" r:id="rId400" minRId="9507" maxRId="9560">
    <sheetIdMap count="2">
      <sheetId val="1"/>
      <sheetId val="2"/>
    </sheetIdMap>
  </header>
  <header guid="{5A1BA74F-C538-4047-887B-1BC18B77C4C8}" dateTime="2023-10-05T13:54:50" maxSheetId="3" userName="Пользователь" r:id="rId401" minRId="9563" maxRId="9625">
    <sheetIdMap count="2">
      <sheetId val="1"/>
      <sheetId val="2"/>
    </sheetIdMap>
  </header>
  <header guid="{CD91E7E4-84BA-42CC-BE8D-12F47F29EE67}" dateTime="2023-10-05T14:23:43" maxSheetId="3" userName="Пользователь" r:id="rId402" minRId="9628" maxRId="9851">
    <sheetIdMap count="2">
      <sheetId val="1"/>
      <sheetId val="2"/>
    </sheetIdMap>
  </header>
  <header guid="{4E4DC720-35B0-4D86-9B80-BCAE0109ABA9}" dateTime="2023-10-05T14:27:36" maxSheetId="3" userName="Пользователь" r:id="rId403" minRId="9852" maxRId="9906">
    <sheetIdMap count="2">
      <sheetId val="1"/>
      <sheetId val="2"/>
    </sheetIdMap>
  </header>
  <header guid="{499DFDA0-095A-48F5-BD20-BC563B0170C0}" dateTime="2023-10-05T14:31:36" maxSheetId="3" userName="Пользователь" r:id="rId404" minRId="9907" maxRId="9940">
    <sheetIdMap count="2">
      <sheetId val="1"/>
      <sheetId val="2"/>
    </sheetIdMap>
  </header>
  <header guid="{99A7CEE5-2089-47B8-BB68-28A167AA6249}" dateTime="2023-10-05T14:38:30" maxSheetId="3" userName="Пользователь" r:id="rId405" minRId="9941" maxRId="9949">
    <sheetIdMap count="2">
      <sheetId val="1"/>
      <sheetId val="2"/>
    </sheetIdMap>
  </header>
  <header guid="{F3D26F61-5B8D-4606-B0E0-6DA4CD14E19E}" dateTime="2023-10-05T14:39:49" maxSheetId="3" userName="Пользователь" r:id="rId406" minRId="9950">
    <sheetIdMap count="2">
      <sheetId val="1"/>
      <sheetId val="2"/>
    </sheetIdMap>
  </header>
  <header guid="{99834165-3AF4-49FC-8342-5894FCEA6A74}" dateTime="2023-10-05T15:01:09" maxSheetId="3" userName="Пользователь" r:id="rId407" minRId="9951" maxRId="9964">
    <sheetIdMap count="2">
      <sheetId val="1"/>
      <sheetId val="2"/>
    </sheetIdMap>
  </header>
  <header guid="{959667D1-1FC3-48E2-BC47-8FBF7F4BDC45}" dateTime="2023-10-05T15:03:42" maxSheetId="3" userName="Пользователь" r:id="rId408" minRId="9965" maxRId="9966">
    <sheetIdMap count="2">
      <sheetId val="1"/>
      <sheetId val="2"/>
    </sheetIdMap>
  </header>
  <header guid="{2FD05716-AA82-44C7-AEF0-4143FB7E83ED}" dateTime="2023-10-05T15:06:53" maxSheetId="3" userName="Пользователь" r:id="rId409" minRId="9967" maxRId="9968">
    <sheetIdMap count="2">
      <sheetId val="1"/>
      <sheetId val="2"/>
    </sheetIdMap>
  </header>
  <header guid="{1E8A92FC-80B4-4FCE-A214-181B0EEF1F2E}" dateTime="2023-10-05T15:07:53" maxSheetId="3" userName="Пользователь" r:id="rId410" minRId="9969" maxRId="9971">
    <sheetIdMap count="2">
      <sheetId val="1"/>
      <sheetId val="2"/>
    </sheetIdMap>
  </header>
  <header guid="{2741DB01-77E9-45B3-9B45-2F7997968097}" dateTime="2023-10-05T15:15:15" maxSheetId="3" userName="Пользователь" r:id="rId411" minRId="9972" maxRId="9973">
    <sheetIdMap count="2">
      <sheetId val="1"/>
      <sheetId val="2"/>
    </sheetIdMap>
  </header>
  <header guid="{E139FC9E-9691-4010-9CDA-FD9A22ADDF6A}" dateTime="2023-10-16T11:39:02" maxSheetId="3" userName="Пользователь" r:id="rId412" minRId="9974" maxRId="10086">
    <sheetIdMap count="2">
      <sheetId val="1"/>
      <sheetId val="2"/>
    </sheetIdMap>
  </header>
  <header guid="{E39705C7-50F6-419E-9D26-94829C74F11E}" dateTime="2023-10-16T11:40:42" maxSheetId="3" userName="Пользователь" r:id="rId413" minRId="10087" maxRId="10088">
    <sheetIdMap count="2">
      <sheetId val="1"/>
      <sheetId val="2"/>
    </sheetIdMap>
  </header>
  <header guid="{8D6309FB-31CC-41A4-96EF-C5359DDFDA26}" dateTime="2023-10-16T11:42:18" maxSheetId="3" userName="Пользователь" r:id="rId414" minRId="10089" maxRId="10122">
    <sheetIdMap count="2">
      <sheetId val="1"/>
      <sheetId val="2"/>
    </sheetIdMap>
  </header>
  <header guid="{71A28738-94FE-4B78-B397-B86E4DBC75BD}" dateTime="2023-10-16T11:43:47" maxSheetId="3" userName="Пользователь" r:id="rId415" minRId="10123" maxRId="10130">
    <sheetIdMap count="2">
      <sheetId val="1"/>
      <sheetId val="2"/>
    </sheetIdMap>
  </header>
  <header guid="{858D500A-2127-40BF-A431-DC49DF6A4799}" dateTime="2023-10-16T11:50:48" maxSheetId="3" userName="Пользователь" r:id="rId416" minRId="10131" maxRId="10214">
    <sheetIdMap count="2">
      <sheetId val="1"/>
      <sheetId val="2"/>
    </sheetIdMap>
  </header>
  <header guid="{2709946F-7517-44F2-A9D1-C93D5FEB3970}" dateTime="2023-10-16T11:50:56" maxSheetId="3" userName="Пользователь" r:id="rId417" minRId="10215">
    <sheetIdMap count="2">
      <sheetId val="1"/>
      <sheetId val="2"/>
    </sheetIdMap>
  </header>
  <header guid="{3059BE96-1DCB-4E50-898F-3A05647FB7E4}" dateTime="2023-10-16T11:54:32" maxSheetId="3" userName="Пользователь" r:id="rId418" minRId="10216" maxRId="10219">
    <sheetIdMap count="2">
      <sheetId val="1"/>
      <sheetId val="2"/>
    </sheetIdMap>
  </header>
  <header guid="{B96CE3ED-80E2-495D-B4BA-BB8B0267BA81}" dateTime="2023-10-16T11:55:09" maxSheetId="3" userName="Пользователь" r:id="rId419" minRId="10220">
    <sheetIdMap count="2">
      <sheetId val="1"/>
      <sheetId val="2"/>
    </sheetIdMap>
  </header>
  <header guid="{E2417314-4EE7-42D3-A7CC-B8159438CB1C}" dateTime="2023-10-16T13:06:36" maxSheetId="3" userName="Пользователь" r:id="rId420" minRId="10221" maxRId="10224">
    <sheetIdMap count="2">
      <sheetId val="1"/>
      <sheetId val="2"/>
    </sheetIdMap>
  </header>
  <header guid="{8C9D4C24-D173-47C3-8049-EC910ADE358B}" dateTime="2023-10-16T13:07:10" maxSheetId="3" userName="Пользователь" r:id="rId421" minRId="10225">
    <sheetIdMap count="2">
      <sheetId val="1"/>
      <sheetId val="2"/>
    </sheetIdMap>
  </header>
  <header guid="{D2675291-10F1-412C-9948-692E18A4108A}" dateTime="2023-10-16T13:10:43" maxSheetId="3" userName="Пользователь" r:id="rId422" minRId="10226" maxRId="10232">
    <sheetIdMap count="2">
      <sheetId val="1"/>
      <sheetId val="2"/>
    </sheetIdMap>
  </header>
  <header guid="{19864A1F-16AB-4B8B-8215-FE49DD4330AA}" dateTime="2023-10-16T15:03:21" maxSheetId="3" userName="Пользователь" r:id="rId423" minRId="10233" maxRId="10320">
    <sheetIdMap count="2">
      <sheetId val="1"/>
      <sheetId val="2"/>
    </sheetIdMap>
  </header>
  <header guid="{2D0C71F2-6DFC-4232-BA5D-8179973F0BC3}" dateTime="2023-10-16T15:04:10" maxSheetId="3" userName="Пользователь" r:id="rId424" minRId="10321" maxRId="10324">
    <sheetIdMap count="2">
      <sheetId val="1"/>
      <sheetId val="2"/>
    </sheetIdMap>
  </header>
  <header guid="{36F2DA6C-E518-4049-A329-7179802AAF69}" dateTime="2023-10-16T15:04:42" maxSheetId="3" userName="Пользователь" r:id="rId425" minRId="10325">
    <sheetIdMap count="2">
      <sheetId val="1"/>
      <sheetId val="2"/>
    </sheetIdMap>
  </header>
  <header guid="{4C2D3092-B4F2-43B2-991C-5902B534B51C}" dateTime="2023-10-16T15:08:48" maxSheetId="3" userName="Пользователь" r:id="rId426" minRId="10326">
    <sheetIdMap count="2">
      <sheetId val="1"/>
      <sheetId val="2"/>
    </sheetIdMap>
  </header>
  <header guid="{1BEC453D-E101-4BB0-8802-BB5515738B1C}" dateTime="2023-10-16T15:09:37" maxSheetId="3" userName="Пользователь" r:id="rId427" minRId="10327" maxRId="10342">
    <sheetIdMap count="2">
      <sheetId val="1"/>
      <sheetId val="2"/>
    </sheetIdMap>
  </header>
  <header guid="{908A626F-3CEE-45FB-AE72-9E124BBA488C}" dateTime="2023-10-16T15:13:36" maxSheetId="3" userName="Пользователь" r:id="rId428" minRId="10343" maxRId="10344">
    <sheetIdMap count="2">
      <sheetId val="1"/>
      <sheetId val="2"/>
    </sheetIdMap>
  </header>
  <header guid="{A9DC05D5-AD1A-4E5A-AB9C-E97BC245AB67}" dateTime="2023-10-16T15:15:44" maxSheetId="3" userName="Пользователь" r:id="rId429" minRId="10345">
    <sheetIdMap count="2">
      <sheetId val="1"/>
      <sheetId val="2"/>
    </sheetIdMap>
  </header>
  <header guid="{CA390208-5A28-4953-B4F5-953518640DFA}" dateTime="2023-10-16T15:15:57" maxSheetId="3" userName="Пользователь" r:id="rId430">
    <sheetIdMap count="2">
      <sheetId val="1"/>
      <sheetId val="2"/>
    </sheetIdMap>
  </header>
  <header guid="{DEA03F63-2CB5-4A98-9819-54BE7C630C2A}" dateTime="2023-10-16T17:56:25" maxSheetId="3" userName="Пользователь" r:id="rId431" minRId="10346" maxRId="10423">
    <sheetIdMap count="2">
      <sheetId val="1"/>
      <sheetId val="2"/>
    </sheetIdMap>
  </header>
  <header guid="{06D08B9D-BF5E-408C-8E0F-F6E1D57317C0}" dateTime="2023-10-16T18:03:16" maxSheetId="3" userName="Пользователь" r:id="rId432" minRId="10424">
    <sheetIdMap count="2">
      <sheetId val="1"/>
      <sheetId val="2"/>
    </sheetIdMap>
  </header>
  <header guid="{4E951684-2164-43E4-A159-B085FE1455C2}" dateTime="2023-10-17T09:06:22" maxSheetId="3" userName="Пользователь" r:id="rId433" minRId="10425" maxRId="10427">
    <sheetIdMap count="2">
      <sheetId val="1"/>
      <sheetId val="2"/>
    </sheetIdMap>
  </header>
  <header guid="{2310B1C0-D68D-49AB-BA81-32B878C586EB}" dateTime="2023-10-17T09:54:06" maxSheetId="3" userName="Пользователь" r:id="rId434" minRId="10428">
    <sheetIdMap count="2">
      <sheetId val="1"/>
      <sheetId val="2"/>
    </sheetIdMap>
  </header>
  <header guid="{1684B85A-B1A6-4611-8482-653B02AC8A43}" dateTime="2023-10-17T10:01:10" maxSheetId="3" userName="Пользователь" r:id="rId435" minRId="10429">
    <sheetIdMap count="2">
      <sheetId val="1"/>
      <sheetId val="2"/>
    </sheetIdMap>
  </header>
  <header guid="{A0F63798-6536-48E1-AA7A-25DA9F59533A}" dateTime="2023-10-17T15:02:14" maxSheetId="3" userName="Пользователь" r:id="rId436" minRId="10430" maxRId="10502">
    <sheetIdMap count="2">
      <sheetId val="1"/>
      <sheetId val="2"/>
    </sheetIdMap>
  </header>
  <header guid="{5183B4AA-024A-4563-8F13-BA6C7BE42FEF}" dateTime="2023-10-17T15:02:27" maxSheetId="3" userName="Пользователь" r:id="rId437" minRId="10503">
    <sheetIdMap count="2">
      <sheetId val="1"/>
      <sheetId val="2"/>
    </sheetIdMap>
  </header>
  <header guid="{2060188F-B92C-4D8A-87B6-7AE3F097C64E}" dateTime="2023-10-17T15:07:12" maxSheetId="3" userName="Пользователь" r:id="rId438" minRId="10504" maxRId="10531">
    <sheetIdMap count="2">
      <sheetId val="1"/>
      <sheetId val="2"/>
    </sheetIdMap>
  </header>
  <header guid="{87E03C1F-97ED-4605-8766-2AA62932C622}" dateTime="2023-10-17T15:07:49" maxSheetId="3" userName="Пользователь" r:id="rId439" minRId="10532" maxRId="10533">
    <sheetIdMap count="2">
      <sheetId val="1"/>
      <sheetId val="2"/>
    </sheetIdMap>
  </header>
  <header guid="{CD85E807-6E7E-4AC7-9F0D-8E9996D0D9DD}" dateTime="2023-10-17T15:08:36" maxSheetId="3" userName="Пользователь" r:id="rId440" minRId="10534">
    <sheetIdMap count="2">
      <sheetId val="1"/>
      <sheetId val="2"/>
    </sheetIdMap>
  </header>
  <header guid="{3B32C77C-04EB-43E0-8F0E-95114A503E8F}" dateTime="2023-10-17T16:00:35" maxSheetId="3" userName="Пользователь" r:id="rId441" minRId="10535" maxRId="10536">
    <sheetIdMap count="2">
      <sheetId val="1"/>
      <sheetId val="2"/>
    </sheetIdMap>
  </header>
  <header guid="{EB6153E9-0EF8-4FD3-BB55-987E258376C9}" dateTime="2023-10-17T16:09:15" maxSheetId="3" userName="Пользователь" r:id="rId442" minRId="10537" maxRId="10538">
    <sheetIdMap count="2">
      <sheetId val="1"/>
      <sheetId val="2"/>
    </sheetIdMap>
  </header>
  <header guid="{3CEBED68-51A4-43EC-B820-9DC5F73E7523}" dateTime="2023-10-17T16:33:38" maxSheetId="3" userName="Пользователь" r:id="rId443" minRId="10539" maxRId="10569">
    <sheetIdMap count="2">
      <sheetId val="1"/>
      <sheetId val="2"/>
    </sheetIdMap>
  </header>
  <header guid="{B49AF999-A88C-4460-AC58-66660779717C}" dateTime="2023-10-17T16:34:21" maxSheetId="3" userName="Пользователь" r:id="rId444" minRId="10570" maxRId="10571">
    <sheetIdMap count="2">
      <sheetId val="1"/>
      <sheetId val="2"/>
    </sheetIdMap>
  </header>
  <header guid="{721A760D-0677-4DE7-977F-28F4EAF87F2D}" dateTime="2023-10-17T16:36:26" maxSheetId="3" userName="Пользователь" r:id="rId445" minRId="10572" maxRId="10577">
    <sheetIdMap count="2">
      <sheetId val="1"/>
      <sheetId val="2"/>
    </sheetIdMap>
  </header>
  <header guid="{7F421263-6263-4DEA-952B-80DEBA981B51}" dateTime="2023-10-17T16:36:33" maxSheetId="3" userName="Пользователь" r:id="rId446" minRId="10578">
    <sheetIdMap count="2">
      <sheetId val="1"/>
      <sheetId val="2"/>
    </sheetIdMap>
  </header>
  <header guid="{9CE91C03-A575-4BBA-9203-79BC15E5C815}" dateTime="2023-10-17T16:38:11" maxSheetId="3" userName="Пользователь" r:id="rId447" minRId="10579" maxRId="10582">
    <sheetIdMap count="2">
      <sheetId val="1"/>
      <sheetId val="2"/>
    </sheetIdMap>
  </header>
  <header guid="{373284C9-29B7-4FF9-8E54-B73729547630}" dateTime="2023-10-17T16:40:59" maxSheetId="3" userName="Пользователь" r:id="rId448" minRId="10583" maxRId="10585">
    <sheetIdMap count="2">
      <sheetId val="1"/>
      <sheetId val="2"/>
    </sheetIdMap>
  </header>
  <header guid="{0341CFDE-6F20-43A2-B908-C886E8C3F0B2}" dateTime="2023-10-17T16:54:03" maxSheetId="3" userName="Пользователь" r:id="rId449" minRId="10586" maxRId="10591">
    <sheetIdMap count="2">
      <sheetId val="1"/>
      <sheetId val="2"/>
    </sheetIdMap>
  </header>
  <header guid="{3ACBA226-91C5-49EE-8404-58E78BA7444B}" dateTime="2023-10-17T16:54:31" maxSheetId="3" userName="Пользователь" r:id="rId450">
    <sheetIdMap count="2">
      <sheetId val="1"/>
      <sheetId val="2"/>
    </sheetIdMap>
  </header>
  <header guid="{622C7735-F390-4C86-AE62-8DBC7431B6ED}" dateTime="2023-10-17T16:55:56" maxSheetId="3" userName="Пользователь" r:id="rId451">
    <sheetIdMap count="2">
      <sheetId val="1"/>
      <sheetId val="2"/>
    </sheetIdMap>
  </header>
  <header guid="{44AF7F4F-DCE5-4C5D-9147-D9CA98FDAEAC}" dateTime="2023-10-18T15:16:57" maxSheetId="3" userName="Пользователь" r:id="rId452" minRId="10592" maxRId="10593">
    <sheetIdMap count="2">
      <sheetId val="1"/>
      <sheetId val="2"/>
    </sheetIdMap>
  </header>
  <header guid="{03ACB68D-F408-4F05-AE29-C3FAB264E1A4}" dateTime="2023-10-18T15:17:05" maxSheetId="3" userName="Пользователь" r:id="rId453">
    <sheetIdMap count="2">
      <sheetId val="1"/>
      <sheetId val="2"/>
    </sheetIdMap>
  </header>
  <header guid="{A312C88F-978B-4703-82D3-82E51FE71B88}" dateTime="2023-10-18T16:42:55" maxSheetId="3" userName="Пользователь" r:id="rId454" minRId="10594" maxRId="10601">
    <sheetIdMap count="2">
      <sheetId val="1"/>
      <sheetId val="2"/>
    </sheetIdMap>
  </header>
  <header guid="{A798E02C-5E1D-46F5-A9F5-1A4A4C161454}" dateTime="2023-10-18T16:43:57" maxSheetId="3" userName="Пользователь" r:id="rId455" minRId="10602" maxRId="10604">
    <sheetIdMap count="2">
      <sheetId val="1"/>
      <sheetId val="2"/>
    </sheetIdMap>
  </header>
  <header guid="{F12667A5-336E-4DDC-BBC3-C7FCAF8D9950}" dateTime="2023-10-18T16:47:35" maxSheetId="3" userName="Пользователь" r:id="rId456" minRId="10607" maxRId="10617">
    <sheetIdMap count="2">
      <sheetId val="1"/>
      <sheetId val="2"/>
    </sheetIdMap>
  </header>
  <header guid="{4C451629-A16A-40FE-923A-B0184FB4E09C}" dateTime="2023-10-18T16:52:55" maxSheetId="3" userName="Пользователь" r:id="rId457" minRId="10618" maxRId="10630">
    <sheetIdMap count="2">
      <sheetId val="1"/>
      <sheetId val="2"/>
    </sheetIdMap>
  </header>
  <header guid="{DBADD88C-C68D-4890-9CE6-A3B62308CE04}" dateTime="2023-10-18T16:55:08" maxSheetId="3" userName="Пользователь" r:id="rId458" minRId="10631" maxRId="10642">
    <sheetIdMap count="2">
      <sheetId val="1"/>
      <sheetId val="2"/>
    </sheetIdMap>
  </header>
  <header guid="{03622C53-79BD-439C-98A5-5D30891936E5}" dateTime="2023-10-18T16:59:49" maxSheetId="3" userName="Пользователь" r:id="rId459" minRId="10645" maxRId="10663">
    <sheetIdMap count="2">
      <sheetId val="1"/>
      <sheetId val="2"/>
    </sheetIdMap>
  </header>
  <header guid="{EBDEE0E3-BF1F-4941-BD65-10864F642F63}" dateTime="2023-10-18T17:01:05" maxSheetId="3" userName="Пользователь" r:id="rId460" minRId="10664">
    <sheetIdMap count="2">
      <sheetId val="1"/>
      <sheetId val="2"/>
    </sheetIdMap>
  </header>
  <header guid="{4A74C9A3-E869-4601-8851-D7655D3F92BA}" dateTime="2023-10-18T17:04:38" maxSheetId="3" userName="Пользователь" r:id="rId461" minRId="10665">
    <sheetIdMap count="2">
      <sheetId val="1"/>
      <sheetId val="2"/>
    </sheetIdMap>
  </header>
  <header guid="{2E0AAF76-9D93-4BB0-93AE-4E4C29194E61}" dateTime="2023-10-19T13:24:05" maxSheetId="3" userName="Пользователь" r:id="rId462" minRId="10666" maxRId="10668">
    <sheetIdMap count="2">
      <sheetId val="1"/>
      <sheetId val="2"/>
    </sheetIdMap>
  </header>
  <header guid="{CCCFA73D-5132-44F3-B291-8F1B9751EB0E}" dateTime="2023-10-19T13:24:36" maxSheetId="3" userName="Пользователь" r:id="rId463" minRId="10669">
    <sheetIdMap count="2">
      <sheetId val="1"/>
      <sheetId val="2"/>
    </sheetIdMap>
  </header>
  <header guid="{33182963-AE6F-4236-A754-01A64014B03A}" dateTime="2023-10-19T15:43:40" maxSheetId="3" userName="Пользователь" r:id="rId464" minRId="10670" maxRId="10672">
    <sheetIdMap count="2">
      <sheetId val="1"/>
      <sheetId val="2"/>
    </sheetIdMap>
  </header>
  <header guid="{124FF31D-3298-40A6-81D3-B41D3087B790}" dateTime="2023-10-20T08:47:03" maxSheetId="3" userName="Пользователь" r:id="rId465" minRId="10673" maxRId="10674">
    <sheetIdMap count="2">
      <sheetId val="1"/>
      <sheetId val="2"/>
    </sheetIdMap>
  </header>
  <header guid="{60781EDF-5DA7-4ADF-9707-B33808C1E063}" dateTime="2023-10-20T08:47:11" maxSheetId="3" userName="Пользователь" r:id="rId466" minRId="10675" maxRId="10676">
    <sheetIdMap count="2">
      <sheetId val="1"/>
      <sheetId val="2"/>
    </sheetIdMap>
  </header>
  <header guid="{87FD08DD-260D-4606-8B23-71E9AC7444E2}" dateTime="2023-10-20T08:50:21" maxSheetId="3" userName="Пользователь" r:id="rId467" minRId="10677" maxRId="10679">
    <sheetIdMap count="2">
      <sheetId val="1"/>
      <sheetId val="2"/>
    </sheetIdMap>
  </header>
  <header guid="{4BF61B40-D941-4417-8E68-9C21D8B01476}" dateTime="2023-10-20T08:51:26" maxSheetId="3" userName="Пользователь" r:id="rId468" minRId="10680" maxRId="10681">
    <sheetIdMap count="2">
      <sheetId val="1"/>
      <sheetId val="2"/>
    </sheetIdMap>
  </header>
  <header guid="{EE8AA04B-1618-4A29-A5AA-C293383C7B3F}" dateTime="2023-10-20T08:56:23" maxSheetId="3" userName="Пользователь" r:id="rId469" minRId="10682" maxRId="10685">
    <sheetIdMap count="2">
      <sheetId val="1"/>
      <sheetId val="2"/>
    </sheetIdMap>
  </header>
  <header guid="{2AE3AF9D-4329-47EE-83D7-FFC18E09ABA5}" dateTime="2023-10-20T15:12:25" maxSheetId="3" userName="Пользователь" r:id="rId470" minRId="10686" maxRId="10687">
    <sheetIdMap count="2">
      <sheetId val="1"/>
      <sheetId val="2"/>
    </sheetIdMap>
  </header>
  <header guid="{371845A0-FBE9-4C8C-AEA3-19AE9A6FE7DF}" dateTime="2023-10-23T11:39:54" maxSheetId="3" userName="Пользователь" r:id="rId471" minRId="10688" maxRId="10689">
    <sheetIdMap count="2">
      <sheetId val="1"/>
      <sheetId val="2"/>
    </sheetIdMap>
  </header>
  <header guid="{C0ACECA3-1F8A-4062-9E54-F1E06A3A7984}" dateTime="2023-10-25T15:41:27" maxSheetId="3" userName="Ольга Владимировна" r:id="rId472" minRId="10690" maxRId="10753">
    <sheetIdMap count="2">
      <sheetId val="1"/>
      <sheetId val="2"/>
    </sheetIdMap>
  </header>
  <header guid="{90542F59-34B9-462B-B848-E86E5915BB5B}" dateTime="2023-10-26T14:00:53" maxSheetId="3" userName="Ольга Владимировна" r:id="rId473" minRId="10754" maxRId="10810">
    <sheetIdMap count="2">
      <sheetId val="1"/>
      <sheetId val="2"/>
    </sheetIdMap>
  </header>
  <header guid="{E73FD77B-3CD9-4C6B-8344-74C2A4FA5697}" dateTime="2023-10-26T14:27:38" maxSheetId="3" userName="Ольга Владимировна" r:id="rId474" minRId="10813" maxRId="10823">
    <sheetIdMap count="2">
      <sheetId val="1"/>
      <sheetId val="2"/>
    </sheetIdMap>
  </header>
  <header guid="{31FD8910-C9A4-4A50-A092-2C6BCDBD3841}" dateTime="2023-10-26T14:28:09" maxSheetId="3" userName="Ольга Владимировна" r:id="rId475">
    <sheetIdMap count="2">
      <sheetId val="1"/>
      <sheetId val="2"/>
    </sheetIdMap>
  </header>
  <header guid="{74F21FFF-3752-4777-9E3B-D230026D874F}" dateTime="2023-10-26T15:05:39" maxSheetId="3" userName="Ольга Владимировна" r:id="rId476" minRId="10828" maxRId="10839">
    <sheetIdMap count="2">
      <sheetId val="1"/>
      <sheetId val="2"/>
    </sheetIdMap>
  </header>
  <header guid="{B624B713-C82D-4AAE-8E48-4C8941A55CFA}" dateTime="2023-10-26T15:18:18" maxSheetId="3" userName="Ольга Владимировна" r:id="rId477" minRId="10842">
    <sheetIdMap count="2">
      <sheetId val="1"/>
      <sheetId val="2"/>
    </sheetIdMap>
  </header>
  <header guid="{E5B4A6A4-50E3-46BC-99C1-ABFD2DFB614E}" dateTime="2023-10-26T16:17:46" maxSheetId="3" userName="Ольга Владимировна" r:id="rId478" minRId="10845" maxRId="10864">
    <sheetIdMap count="2">
      <sheetId val="1"/>
      <sheetId val="2"/>
    </sheetIdMap>
  </header>
  <header guid="{849E0B2C-AAEA-44B9-8FA5-C3AF355BC3BA}" dateTime="2023-10-30T15:47:34" maxSheetId="3" userName="Ольга Владимировна" r:id="rId479" minRId="10867" maxRId="10872">
    <sheetIdMap count="2">
      <sheetId val="1"/>
      <sheetId val="2"/>
    </sheetIdMap>
  </header>
  <header guid="{35ADE945-E0F4-4D08-BD9C-F915BE7E8A17}" dateTime="2024-10-30T10:50:30" maxSheetId="3" userName="БутытоваСГ" r:id="rId480" minRId="10873" maxRId="10895">
    <sheetIdMap count="2">
      <sheetId val="1"/>
      <sheetId val="2"/>
    </sheetIdMap>
  </header>
  <header guid="{6DEC99B1-698F-4741-96FE-021EA6A4DBA5}" dateTime="2024-10-30T10:51:55" maxSheetId="3" userName="БутытоваСГ" r:id="rId481" minRId="10898" maxRId="10899">
    <sheetIdMap count="2">
      <sheetId val="1"/>
      <sheetId val="2"/>
    </sheetIdMap>
  </header>
  <header guid="{D57899EB-E7C8-441F-B9DA-489063D0314B}" dateTime="2024-10-30T11:00:54" maxSheetId="3" userName="БутытоваСГ" r:id="rId482" minRId="10900" maxRId="11080">
    <sheetIdMap count="2">
      <sheetId val="1"/>
      <sheetId val="2"/>
    </sheetIdMap>
  </header>
  <header guid="{55325A43-F7EC-473B-817F-14A59EE24FE6}" dateTime="2024-10-30T11:03:59" maxSheetId="3" userName="БутытоваСГ" r:id="rId483" minRId="11081" maxRId="11082">
    <sheetIdMap count="2">
      <sheetId val="1"/>
      <sheetId val="2"/>
    </sheetIdMap>
  </header>
  <header guid="{A1D2CC22-3EEC-4EF2-BAC3-1C6F37303F1F}" dateTime="2024-10-30T11:13:04" maxSheetId="3" userName="БутытоваСГ" r:id="rId484" minRId="11083" maxRId="11086">
    <sheetIdMap count="2">
      <sheetId val="1"/>
      <sheetId val="2"/>
    </sheetIdMap>
  </header>
  <header guid="{5070E336-D71E-4818-A893-0E4CEFF502FA}" dateTime="2024-10-30T11:14:24" maxSheetId="3" userName="БутытоваСГ" r:id="rId485" minRId="11087" maxRId="11091">
    <sheetIdMap count="2">
      <sheetId val="1"/>
      <sheetId val="2"/>
    </sheetIdMap>
  </header>
  <header guid="{9EAF7A9A-FDCC-405D-BF5E-37EEA63C8066}" dateTime="2024-10-30T11:15:40" maxSheetId="3" userName="БутытоваСГ" r:id="rId486" minRId="11092" maxRId="11096">
    <sheetIdMap count="2">
      <sheetId val="1"/>
      <sheetId val="2"/>
    </sheetIdMap>
  </header>
  <header guid="{66247AD4-7822-408C-BD01-4D2F59DB9C24}" dateTime="2024-10-30T11:22:47" maxSheetId="3" userName="БутытоваСГ" r:id="rId487" minRId="11097" maxRId="11143">
    <sheetIdMap count="2">
      <sheetId val="1"/>
      <sheetId val="2"/>
    </sheetIdMap>
  </header>
  <header guid="{7574DD2C-FC44-464B-BE4C-9F36DF0A7F7A}" dateTime="2024-10-30T11:23:51" maxSheetId="3" userName="БутытоваСГ" r:id="rId488" minRId="11144" maxRId="11147">
    <sheetIdMap count="2">
      <sheetId val="1"/>
      <sheetId val="2"/>
    </sheetIdMap>
  </header>
  <header guid="{A94B3137-F50D-4664-A16D-96EE351B3076}" dateTime="2024-10-30T11:24:31" maxSheetId="3" userName="БутытоваСГ" r:id="rId489" minRId="11148" maxRId="11149">
    <sheetIdMap count="2">
      <sheetId val="1"/>
      <sheetId val="2"/>
    </sheetIdMap>
  </header>
  <header guid="{79DE2869-7A1F-4989-9E02-286E4ABAA669}" dateTime="2024-10-30T11:28:19" maxSheetId="3" userName="БутытоваСГ" r:id="rId490" minRId="11150" maxRId="11160">
    <sheetIdMap count="2">
      <sheetId val="1"/>
      <sheetId val="2"/>
    </sheetIdMap>
  </header>
  <header guid="{95DCA4AF-4DF1-4C40-9AD0-D43FA232B173}" dateTime="2024-10-30T11:34:11" maxSheetId="3" userName="БутытоваСГ" r:id="rId491" minRId="11161" maxRId="11163">
    <sheetIdMap count="2">
      <sheetId val="1"/>
      <sheetId val="2"/>
    </sheetIdMap>
  </header>
  <header guid="{D526CDDD-F7D2-4F7E-A28A-FC8DEC72F9D1}" dateTime="2024-10-30T11:36:24" maxSheetId="3" userName="БутытоваСГ" r:id="rId492" minRId="11164" maxRId="11171">
    <sheetIdMap count="2">
      <sheetId val="1"/>
      <sheetId val="2"/>
    </sheetIdMap>
  </header>
  <header guid="{0E7D06A4-C43F-43D5-AADF-0F4D9BF6C310}" dateTime="2024-10-30T11:37:57" maxSheetId="3" userName="БутытоваСГ" r:id="rId493" minRId="11172" maxRId="11702">
    <sheetIdMap count="2">
      <sheetId val="1"/>
      <sheetId val="2"/>
    </sheetIdMap>
  </header>
  <header guid="{A4A30238-5D7D-4248-90E8-D947D35A00B9}" dateTime="2024-10-30T11:41:56" maxSheetId="3" userName="БутытоваСГ" r:id="rId494" minRId="11703" maxRId="11733">
    <sheetIdMap count="2">
      <sheetId val="1"/>
      <sheetId val="2"/>
    </sheetIdMap>
  </header>
  <header guid="{03FFEE58-7A6E-4108-8A4C-DC6B63EA6FD1}" dateTime="2024-10-30T11:49:43" maxSheetId="3" userName="БутытоваСГ" r:id="rId495" minRId="11734" maxRId="11745">
    <sheetIdMap count="2">
      <sheetId val="1"/>
      <sheetId val="2"/>
    </sheetIdMap>
  </header>
  <header guid="{53469E99-F804-4017-84EF-57D83505800F}" dateTime="2024-10-30T11:52:09" maxSheetId="3" userName="БутытоваСГ" r:id="rId496" minRId="11746">
    <sheetIdMap count="2">
      <sheetId val="1"/>
      <sheetId val="2"/>
    </sheetIdMap>
  </header>
  <header guid="{B5738D7B-C294-441C-82C4-C73A7A83A8B9}" dateTime="2024-10-30T13:13:11" maxSheetId="3" userName="БутытоваСГ" r:id="rId497" minRId="11747">
    <sheetIdMap count="2">
      <sheetId val="1"/>
      <sheetId val="2"/>
    </sheetIdMap>
  </header>
  <header guid="{52A422DD-2B8D-45BB-9AA0-9578E8C40F96}" dateTime="2024-10-30T13:13:22" maxSheetId="3" userName="БутытоваСГ" r:id="rId498">
    <sheetIdMap count="2">
      <sheetId val="1"/>
      <sheetId val="2"/>
    </sheetIdMap>
  </header>
  <header guid="{6E3CC9B3-26AE-4502-89C0-AA15C0ADF9B6}" dateTime="2024-10-30T13:13:51" maxSheetId="3" userName="БутытоваСГ" r:id="rId499" minRId="11748" maxRId="11757">
    <sheetIdMap count="2">
      <sheetId val="1"/>
      <sheetId val="2"/>
    </sheetIdMap>
  </header>
  <header guid="{90FCE0AC-5576-47AF-A72F-6095FC5390B9}" dateTime="2024-10-30T13:28:25" maxSheetId="3" userName="БутытоваСГ" r:id="rId500" minRId="11758" maxRId="11763">
    <sheetIdMap count="2">
      <sheetId val="1"/>
      <sheetId val="2"/>
    </sheetIdMap>
  </header>
  <header guid="{EAF7562C-04B4-4B94-831B-AC84B3EF9F96}" dateTime="2024-10-30T13:34:07" maxSheetId="3" userName="БутытоваСГ" r:id="rId501" minRId="11764" maxRId="11774">
    <sheetIdMap count="2">
      <sheetId val="1"/>
      <sheetId val="2"/>
    </sheetIdMap>
  </header>
  <header guid="{FD24DA94-5F74-4C6F-891C-FFFA59C26DA7}" dateTime="2024-10-30T13:36:33" maxSheetId="3" userName="БутытоваСГ" r:id="rId502" minRId="11775" maxRId="11817">
    <sheetIdMap count="2">
      <sheetId val="1"/>
      <sheetId val="2"/>
    </sheetIdMap>
  </header>
  <header guid="{CDB49D70-3E08-4081-8A27-916C5EE5816C}" dateTime="2024-10-30T13:38:59" maxSheetId="3" userName="БутытоваСГ" r:id="rId503" minRId="11818" maxRId="11819">
    <sheetIdMap count="2">
      <sheetId val="1"/>
      <sheetId val="2"/>
    </sheetIdMap>
  </header>
  <header guid="{37C3CE8E-2C8D-4769-B383-B3A71EA0048F}" dateTime="2024-10-30T13:40:55" maxSheetId="3" userName="БутытоваСГ" r:id="rId504" minRId="11820" maxRId="11834">
    <sheetIdMap count="2">
      <sheetId val="1"/>
      <sheetId val="2"/>
    </sheetIdMap>
  </header>
  <header guid="{7A0D8CEF-0BBF-405F-B891-6E842A8DD8AE}" dateTime="2024-10-30T13:48:47" maxSheetId="3" userName="БутытоваСГ" r:id="rId505" minRId="11835" maxRId="11850">
    <sheetIdMap count="2">
      <sheetId val="1"/>
      <sheetId val="2"/>
    </sheetIdMap>
  </header>
  <header guid="{C5C9ECFE-E411-467A-A581-5325F5BB90DC}" dateTime="2024-10-30T13:48:57" maxSheetId="3" userName="БутытоваСГ" r:id="rId506">
    <sheetIdMap count="2">
      <sheetId val="1"/>
      <sheetId val="2"/>
    </sheetIdMap>
  </header>
  <header guid="{A1206E04-FDF5-4C7B-AA80-935DE7F57738}" dateTime="2024-10-30T14:07:13" maxSheetId="3" userName="БутытоваСГ" r:id="rId507" minRId="11851" maxRId="11872">
    <sheetIdMap count="2">
      <sheetId val="1"/>
      <sheetId val="2"/>
    </sheetIdMap>
  </header>
  <header guid="{CA3F84BD-FFDC-49F5-B7E0-C3B3C0AAE178}" dateTime="2024-10-30T14:09:58" maxSheetId="3" userName="БутытоваСГ" r:id="rId508" minRId="11873" maxRId="11940">
    <sheetIdMap count="2">
      <sheetId val="1"/>
      <sheetId val="2"/>
    </sheetIdMap>
  </header>
  <header guid="{B34DC4CE-6596-44D0-8E2B-7A150FFC6017}" dateTime="2024-10-30T14:14:26" maxSheetId="3" userName="БутытоваСГ" r:id="rId509" minRId="11941" maxRId="11976">
    <sheetIdMap count="2">
      <sheetId val="1"/>
      <sheetId val="2"/>
    </sheetIdMap>
  </header>
  <header guid="{44D09257-B975-42EB-9B0E-A638A8468E86}" dateTime="2024-10-30T14:15:59" maxSheetId="3" userName="БутытоваСГ" r:id="rId510" minRId="11979" maxRId="11983">
    <sheetIdMap count="2">
      <sheetId val="1"/>
      <sheetId val="2"/>
    </sheetIdMap>
  </header>
  <header guid="{5317AA90-8B86-4589-9028-37E82968B975}" dateTime="2024-10-30T14:16:41" maxSheetId="3" userName="БутытоваСГ" r:id="rId511" minRId="11984" maxRId="11989">
    <sheetIdMap count="2">
      <sheetId val="1"/>
      <sheetId val="2"/>
    </sheetIdMap>
  </header>
  <header guid="{71DB3460-81D2-4009-BB1C-AE19E9092609}" dateTime="2024-10-30T14:21:29" maxSheetId="3" userName="БутытоваСГ" r:id="rId512" minRId="11990" maxRId="11991">
    <sheetIdMap count="2">
      <sheetId val="1"/>
      <sheetId val="2"/>
    </sheetIdMap>
  </header>
  <header guid="{0003ED07-3CA3-470B-A631-5ACA7E185439}" dateTime="2024-10-30T14:23:00" maxSheetId="3" userName="БутытоваСГ" r:id="rId513" minRId="11992" maxRId="11995">
    <sheetIdMap count="2">
      <sheetId val="1"/>
      <sheetId val="2"/>
    </sheetIdMap>
  </header>
  <header guid="{8DD35400-3ACE-4ADC-9354-32A5E04496DF}" dateTime="2024-10-30T15:12:15" maxSheetId="3" userName="БутытоваСГ" r:id="rId514" minRId="11996" maxRId="11999">
    <sheetIdMap count="2">
      <sheetId val="1"/>
      <sheetId val="2"/>
    </sheetIdMap>
  </header>
  <header guid="{1F142FB1-CDDB-4459-870A-C2AD673617A9}" dateTime="2024-10-30T15:20:17" maxSheetId="3" userName="БутытоваСГ" r:id="rId515" minRId="12000">
    <sheetIdMap count="2">
      <sheetId val="1"/>
      <sheetId val="2"/>
    </sheetIdMap>
  </header>
  <header guid="{00F674F9-F6A1-4D5F-9793-0FD9990968D9}" dateTime="2024-10-30T15:39:52" maxSheetId="3" userName="БутытоваСГ" r:id="rId516" minRId="12001" maxRId="12002">
    <sheetIdMap count="2">
      <sheetId val="1"/>
      <sheetId val="2"/>
    </sheetIdMap>
  </header>
  <header guid="{501475A2-D34D-4713-99B2-A8F013F3D14C}" dateTime="2024-10-31T09:04:57" maxSheetId="3" userName="Пользователь" r:id="rId517" minRId="12005" maxRId="12020">
    <sheetIdMap count="2">
      <sheetId val="1"/>
      <sheetId val="2"/>
    </sheetIdMap>
  </header>
  <header guid="{E456F33F-412F-4D01-90EF-D895240FC9A7}" dateTime="2024-10-31T09:50:05" maxSheetId="3" userName="Пользователь" r:id="rId518" minRId="12021" maxRId="12030">
    <sheetIdMap count="2">
      <sheetId val="1"/>
      <sheetId val="2"/>
    </sheetIdMap>
  </header>
  <header guid="{E6752B5F-074F-4947-B3C7-F354790C1B2E}" dateTime="2024-10-31T13:49:04" maxSheetId="3" userName="БутытоваСГ" r:id="rId519" minRId="12031" maxRId="12038">
    <sheetIdMap count="2">
      <sheetId val="1"/>
      <sheetId val="2"/>
    </sheetIdMap>
  </header>
  <header guid="{1C385680-51CF-43BC-AFB2-D1F154F7DAA8}" dateTime="2024-10-31T16:21:04" maxSheetId="3" userName="БутытоваСГ" r:id="rId520" minRId="12039" maxRId="12040">
    <sheetIdMap count="2">
      <sheetId val="1"/>
      <sheetId val="2"/>
    </sheetIdMap>
  </header>
  <header guid="{E2CA6D3F-B4A8-4509-9CDF-F71FB333404A}" dateTime="2024-11-01T11:44:52" maxSheetId="3" userName="БутытоваСГ" r:id="rId521" minRId="12041" maxRId="12042">
    <sheetIdMap count="2">
      <sheetId val="1"/>
      <sheetId val="2"/>
    </sheetIdMap>
  </header>
  <header guid="{616042F3-9470-421C-BF23-DD7F4F4E7DF4}" dateTime="2024-11-01T11:45:32" maxSheetId="3" userName="БутытоваСГ" r:id="rId522" minRId="12043" maxRId="12057">
    <sheetIdMap count="2">
      <sheetId val="1"/>
      <sheetId val="2"/>
    </sheetIdMap>
  </header>
  <header guid="{1B569009-B3A8-4239-8984-F69EE98E43FB}" dateTime="2024-11-01T11:54:59" maxSheetId="3" userName="БутытоваСГ" r:id="rId523" minRId="12058" maxRId="12064">
    <sheetIdMap count="2">
      <sheetId val="1"/>
      <sheetId val="2"/>
    </sheetIdMap>
  </header>
  <header guid="{A3EADE57-AD59-4964-AABD-30AC2793D7F3}" dateTime="2024-11-01T11:55:23" maxSheetId="3" userName="БутытоваСГ" r:id="rId524" minRId="12065">
    <sheetIdMap count="2">
      <sheetId val="1"/>
      <sheetId val="2"/>
    </sheetIdMap>
  </header>
  <header guid="{EB5F7675-32D9-41A3-A8E9-E5F4FD2FD1EE}" dateTime="2024-11-02T14:43:00" maxSheetId="3" userName="БутытоваСГ" r:id="rId525" minRId="12066" maxRId="12067">
    <sheetIdMap count="2">
      <sheetId val="1"/>
      <sheetId val="2"/>
    </sheetIdMap>
  </header>
  <header guid="{CAACF7C7-7068-4B4E-A2E4-6D762167FEEF}" dateTime="2024-11-02T14:43:40" maxSheetId="3" userName="БутытоваСГ" r:id="rId526" minRId="12068" maxRId="12069">
    <sheetIdMap count="2">
      <sheetId val="1"/>
      <sheetId val="2"/>
    </sheetIdMap>
  </header>
  <header guid="{93824E5A-2B85-4418-97A4-0CEA909E8BFB}" dateTime="2024-11-02T14:44:12" maxSheetId="3" userName="БутытоваСГ" r:id="rId527">
    <sheetIdMap count="2">
      <sheetId val="1"/>
      <sheetId val="2"/>
    </sheetIdMap>
  </header>
  <header guid="{5029F37B-41C9-4178-951C-03D865ACD831}" dateTime="2024-11-02T14:49:56" maxSheetId="3" userName="БутытоваСГ" r:id="rId528" minRId="12070" maxRId="12073">
    <sheetIdMap count="2">
      <sheetId val="1"/>
      <sheetId val="2"/>
    </sheetIdMap>
  </header>
  <header guid="{6217CDAF-6A0A-4863-8BE9-A913B011D7CA}" dateTime="2024-11-02T14:50:47" maxSheetId="3" userName="БутытоваСГ" r:id="rId529" minRId="12074">
    <sheetIdMap count="2">
      <sheetId val="1"/>
      <sheetId val="2"/>
    </sheetIdMap>
  </header>
  <header guid="{B253C697-3248-4FF1-AE3D-E58975A7FA1C}" dateTime="2024-11-02T14:51:30" maxSheetId="3" userName="БутытоваСГ" r:id="rId530" minRId="12075" maxRId="12078">
    <sheetIdMap count="2">
      <sheetId val="1"/>
      <sheetId val="2"/>
    </sheetIdMap>
  </header>
  <header guid="{553F8379-F8C7-4D64-A926-6B4C3B42FB85}" dateTime="2024-11-05T14:42:08" maxSheetId="3" userName="БутытоваСГ" r:id="rId531" minRId="12079" maxRId="12083">
    <sheetIdMap count="2">
      <sheetId val="1"/>
      <sheetId val="2"/>
    </sheetIdMap>
  </header>
  <header guid="{AC152A23-4EE6-480F-BD55-B4DCD6153538}" dateTime="2024-11-05T14:44:50" maxSheetId="3" userName="БутытоваСГ" r:id="rId532" minRId="12084" maxRId="12087">
    <sheetIdMap count="2">
      <sheetId val="1"/>
      <sheetId val="2"/>
    </sheetIdMap>
  </header>
  <header guid="{D95A1ED9-EFEF-4D03-A230-EA40572D8DFD}" dateTime="2024-11-06T10:18:20" maxSheetId="3" userName="БутытоваСГ" r:id="rId533" minRId="12088" maxRId="12091">
    <sheetIdMap count="2">
      <sheetId val="1"/>
      <sheetId val="2"/>
    </sheetIdMap>
  </header>
  <header guid="{62244582-ABC2-4049-B7B4-FB8629D85794}" dateTime="2024-11-06T13:51:56" maxSheetId="3" userName="БутытоваСГ" r:id="rId534" minRId="12092" maxRId="12100">
    <sheetIdMap count="2">
      <sheetId val="1"/>
      <sheetId val="2"/>
    </sheetIdMap>
  </header>
  <header guid="{9E5C5110-73AB-430E-981C-A7996EC05DD5}" dateTime="2024-11-06T13:54:03" maxSheetId="3" userName="БутытоваСГ" r:id="rId535" minRId="12103" maxRId="12110">
    <sheetIdMap count="2">
      <sheetId val="1"/>
      <sheetId val="2"/>
    </sheetIdMap>
  </header>
  <header guid="{E1D33EFF-DBE1-4C22-AB3A-7B0A68432F86}" dateTime="2024-11-06T13:55:52" maxSheetId="3" userName="БутытоваСГ" r:id="rId536" minRId="12111" maxRId="12121">
    <sheetIdMap count="2">
      <sheetId val="1"/>
      <sheetId val="2"/>
    </sheetIdMap>
  </header>
  <header guid="{A0198663-7417-4B7E-B239-A13F835AD393}" dateTime="2024-11-06T16:48:47" maxSheetId="3" userName="БутытоваСГ" r:id="rId537" minRId="12122" maxRId="12125">
    <sheetIdMap count="2">
      <sheetId val="1"/>
      <sheetId val="2"/>
    </sheetIdMap>
  </header>
  <header guid="{0B41A56E-76EB-481F-BCFE-6383BAFDEC13}" dateTime="2024-11-07T14:17:08" maxSheetId="3" userName="БутытоваСГ" r:id="rId538" minRId="12126" maxRId="12130">
    <sheetIdMap count="2">
      <sheetId val="1"/>
      <sheetId val="2"/>
    </sheetIdMap>
  </header>
  <header guid="{E0917325-9D24-4F2C-A6F7-F1A7EBB70242}" dateTime="2024-11-07T14:20:01" maxSheetId="3" userName="БутытоваСГ" r:id="rId539" minRId="12131" maxRId="12172">
    <sheetIdMap count="2">
      <sheetId val="1"/>
      <sheetId val="2"/>
    </sheetIdMap>
  </header>
  <header guid="{FEC36BA0-465C-49D5-89B3-653465F86779}" dateTime="2024-11-07T14:22:47" maxSheetId="3" userName="БутытоваСГ" r:id="rId540" minRId="12175" maxRId="12180">
    <sheetIdMap count="2">
      <sheetId val="1"/>
      <sheetId val="2"/>
    </sheetIdMap>
  </header>
  <header guid="{5792E386-870C-4706-9B7D-D543E353DD34}" dateTime="2024-11-07T14:29:16" maxSheetId="3" userName="БутытоваСГ" r:id="rId541" minRId="12181" maxRId="12185">
    <sheetIdMap count="2">
      <sheetId val="1"/>
      <sheetId val="2"/>
    </sheetIdMap>
  </header>
  <header guid="{A583BBA2-7E37-4C14-A35B-D889D5BECD88}" dateTime="2024-11-07T14:34:36" maxSheetId="3" userName="БутытоваСГ" r:id="rId542" minRId="12186" maxRId="12200">
    <sheetIdMap count="2">
      <sheetId val="1"/>
      <sheetId val="2"/>
    </sheetIdMap>
  </header>
  <header guid="{27F6D1B5-9F1C-4A3C-BF85-FC6EB0D91134}" dateTime="2024-11-07T14:36:52" maxSheetId="3" userName="БутытоваСГ" r:id="rId543" minRId="12201" maxRId="12214">
    <sheetIdMap count="2">
      <sheetId val="1"/>
      <sheetId val="2"/>
    </sheetIdMap>
  </header>
  <header guid="{395B4B58-C8B6-49F5-B8D4-BE74258AAB38}" dateTime="2024-11-07T14:39:52" maxSheetId="3" userName="БутытоваСГ" r:id="rId544" minRId="12215" maxRId="12232">
    <sheetIdMap count="2">
      <sheetId val="1"/>
      <sheetId val="2"/>
    </sheetIdMap>
  </header>
  <header guid="{A0A25F6B-95D5-48AB-B8F4-82EA035BFB37}" dateTime="2024-11-07T14:41:34" maxSheetId="3" userName="БутытоваСГ" r:id="rId545" minRId="12233" maxRId="12234">
    <sheetIdMap count="2">
      <sheetId val="1"/>
      <sheetId val="2"/>
    </sheetIdMap>
  </header>
  <header guid="{BC825EAF-7195-43CF-B281-A9881F30B903}" dateTime="2024-11-07T14:42:22" maxSheetId="3" userName="БутытоваСГ" r:id="rId546" minRId="12235">
    <sheetIdMap count="2">
      <sheetId val="1"/>
      <sheetId val="2"/>
    </sheetIdMap>
  </header>
  <header guid="{224DA407-02F9-4A70-8ADF-53E9051512EA}" dateTime="2024-11-07T14:43:06" maxSheetId="3" userName="БутытоваСГ" r:id="rId547" minRId="12236">
    <sheetIdMap count="2">
      <sheetId val="1"/>
      <sheetId val="2"/>
    </sheetIdMap>
  </header>
  <header guid="{C0608E97-0413-47EA-89B3-D789C64DDB3A}" dateTime="2024-11-07T14:44:26" maxSheetId="3" userName="БутытоваСГ" r:id="rId548" minRId="12237" maxRId="12240">
    <sheetIdMap count="2">
      <sheetId val="1"/>
      <sheetId val="2"/>
    </sheetIdMap>
  </header>
  <header guid="{BFF594A8-B8BE-4AF9-B658-6D2E0A450409}" dateTime="2024-11-07T14:44:48" maxSheetId="3" userName="БутытоваСГ" r:id="rId549" minRId="12241">
    <sheetIdMap count="2">
      <sheetId val="1"/>
      <sheetId val="2"/>
    </sheetIdMap>
  </header>
  <header guid="{AA932B4E-88DB-4DF1-944B-33214C679360}" dateTime="2024-11-07T14:47:32" maxSheetId="3" userName="БутытоваСГ" r:id="rId550" minRId="12242" maxRId="12245">
    <sheetIdMap count="2">
      <sheetId val="1"/>
      <sheetId val="2"/>
    </sheetIdMap>
  </header>
  <header guid="{1CAEAB9D-2A64-49A0-A213-6DA430AA55EE}" dateTime="2024-11-07T14:48:33" maxSheetId="3" userName="БутытоваСГ" r:id="rId551" minRId="12246" maxRId="12247">
    <sheetIdMap count="2">
      <sheetId val="1"/>
      <sheetId val="2"/>
    </sheetIdMap>
  </header>
  <header guid="{9BC3653C-FB11-4B25-8E37-FACBC336B572}" dateTime="2024-11-07T14:53:55" maxSheetId="3" userName="БутытоваСГ" r:id="rId552" minRId="12248" maxRId="12260">
    <sheetIdMap count="2">
      <sheetId val="1"/>
      <sheetId val="2"/>
    </sheetIdMap>
  </header>
  <header guid="{434009D8-E638-4A8D-8F4B-137D56929D9A}" dateTime="2024-11-07T14:54:24" maxSheetId="3" userName="БутытоваСГ" r:id="rId553" minRId="12261">
    <sheetIdMap count="2">
      <sheetId val="1"/>
      <sheetId val="2"/>
    </sheetIdMap>
  </header>
  <header guid="{05B9F5DF-3800-40A2-A54B-BF448330AB7E}" dateTime="2024-11-07T14:58:01" maxSheetId="3" userName="БутытоваСГ" r:id="rId554" minRId="12264" maxRId="12267">
    <sheetIdMap count="2">
      <sheetId val="1"/>
      <sheetId val="2"/>
    </sheetIdMap>
  </header>
  <header guid="{61343DBC-7FB9-49F0-A275-525B7FE96BDB}" dateTime="2024-11-07T14:58:16" maxSheetId="3" userName="БутытоваСГ" r:id="rId555" minRId="12268">
    <sheetIdMap count="2">
      <sheetId val="1"/>
      <sheetId val="2"/>
    </sheetIdMap>
  </header>
  <header guid="{9F5606D5-38C6-4F76-A92E-75215A13FFA9}" dateTime="2024-11-07T15:05:14" maxSheetId="3" userName="БутытоваСГ" r:id="rId556" minRId="12269" maxRId="12298">
    <sheetIdMap count="2">
      <sheetId val="1"/>
      <sheetId val="2"/>
    </sheetIdMap>
  </header>
  <header guid="{56964933-6976-45A5-8D85-2161859D75AB}" dateTime="2024-11-07T15:11:34" maxSheetId="3" userName="БутытоваСГ" r:id="rId557" minRId="12299" maxRId="12321">
    <sheetIdMap count="2">
      <sheetId val="1"/>
      <sheetId val="2"/>
    </sheetIdMap>
  </header>
  <header guid="{0F962249-E8B1-4CF1-B597-E1D1CD1A4611}" dateTime="2024-11-07T15:16:00" maxSheetId="3" userName="БутытоваСГ" r:id="rId558" minRId="12322" maxRId="12330">
    <sheetIdMap count="2">
      <sheetId val="1"/>
      <sheetId val="2"/>
    </sheetIdMap>
  </header>
  <header guid="{A2750690-EA3A-434B-858C-FB1871CE1D45}" dateTime="2024-11-07T15:16:59" maxSheetId="3" userName="БутытоваСГ" r:id="rId559">
    <sheetIdMap count="2">
      <sheetId val="1"/>
      <sheetId val="2"/>
    </sheetIdMap>
  </header>
  <header guid="{986EDEB1-2976-4118-99F5-9A9370A24F95}" dateTime="2024-11-07T15:17:06" maxSheetId="3" userName="БутытоваСГ" r:id="rId560">
    <sheetIdMap count="2">
      <sheetId val="1"/>
      <sheetId val="2"/>
    </sheetIdMap>
  </header>
  <header guid="{13AFE857-971E-4361-82A1-3EC0A17127E7}" dateTime="2024-11-07T15:25:48" maxSheetId="3" userName="БутытоваСГ" r:id="rId561" minRId="12333" maxRId="12337">
    <sheetIdMap count="2">
      <sheetId val="1"/>
      <sheetId val="2"/>
    </sheetIdMap>
  </header>
  <header guid="{CC46A4F4-F651-430B-A948-97AC6E531A4C}" dateTime="2024-11-07T15:33:19" maxSheetId="3" userName="БутытоваСГ" r:id="rId562" minRId="12338" maxRId="12350">
    <sheetIdMap count="2">
      <sheetId val="1"/>
      <sheetId val="2"/>
    </sheetIdMap>
  </header>
  <header guid="{50DE51E5-03B4-4C36-9187-216B68649382}" dateTime="2024-11-07T15:35:03" maxSheetId="3" userName="БутытоваСГ" r:id="rId563" minRId="12351" maxRId="12352">
    <sheetIdMap count="2">
      <sheetId val="1"/>
      <sheetId val="2"/>
    </sheetIdMap>
  </header>
  <header guid="{A381C058-C456-4B2B-B4CF-7F7444FF2AF1}" dateTime="2024-11-07T15:56:12" maxSheetId="3" userName="БутытоваСГ" r:id="rId564" minRId="12353" maxRId="12362">
    <sheetIdMap count="2">
      <sheetId val="1"/>
      <sheetId val="2"/>
    </sheetIdMap>
  </header>
  <header guid="{0BA5AF46-E923-41FC-9D7A-EC71A52E978B}" dateTime="2024-11-08T09:22:56" maxSheetId="3" userName="БутытоваСГ" r:id="rId565" minRId="12363" maxRId="12368">
    <sheetIdMap count="2">
      <sheetId val="1"/>
      <sheetId val="2"/>
    </sheetIdMap>
  </header>
  <header guid="{FEA72C1E-44A7-412E-B5D5-DEDD6ECFABBA}" dateTime="2024-11-08T14:03:16" maxSheetId="3" userName="БутытоваСГ" r:id="rId566" minRId="12369" maxRId="12374">
    <sheetIdMap count="2">
      <sheetId val="1"/>
      <sheetId val="2"/>
    </sheetIdMap>
  </header>
  <header guid="{C0443B43-40EB-4FC8-B3E9-902ED805B0DB}" dateTime="2024-11-08T14:15:44" maxSheetId="3" userName="БутытоваСГ" r:id="rId567" minRId="12375" maxRId="12378">
    <sheetIdMap count="2">
      <sheetId val="1"/>
      <sheetId val="2"/>
    </sheetIdMap>
  </header>
  <header guid="{4DA83579-DD86-4DD6-9B27-B1CD80675783}" dateTime="2024-11-08T14:34:44" maxSheetId="3" userName="БутытоваСГ" r:id="rId568" minRId="12381" maxRId="12404">
    <sheetIdMap count="2">
      <sheetId val="1"/>
      <sheetId val="2"/>
    </sheetIdMap>
  </header>
  <header guid="{9CB76177-0592-446B-9813-97EE272987D4}" dateTime="2024-11-08T14:35:02" maxSheetId="3" userName="БутытоваСГ" r:id="rId569" minRId="12405" maxRId="12409">
    <sheetIdMap count="2">
      <sheetId val="1"/>
      <sheetId val="2"/>
    </sheetIdMap>
  </header>
  <header guid="{CCEA9356-9CE0-456B-8645-FE4A0E755A0E}" dateTime="2024-11-08T14:36:25" maxSheetId="3" userName="БутытоваСГ" r:id="rId570" minRId="12410" maxRId="12424">
    <sheetIdMap count="2">
      <sheetId val="1"/>
      <sheetId val="2"/>
    </sheetIdMap>
  </header>
  <header guid="{0E2ECD99-147A-4436-BED4-6A6C946B5B09}" dateTime="2024-11-08T14:38:48" maxSheetId="3" userName="БутытоваСГ" r:id="rId571" minRId="12425" maxRId="12460">
    <sheetIdMap count="2">
      <sheetId val="1"/>
      <sheetId val="2"/>
    </sheetIdMap>
  </header>
  <header guid="{D3508BB8-027F-48B4-B08E-FE9D172CF4CB}" dateTime="2024-11-08T14:39:16" maxSheetId="3" userName="БутытоваСГ" r:id="rId572" minRId="12461" maxRId="12466">
    <sheetIdMap count="2">
      <sheetId val="1"/>
      <sheetId val="2"/>
    </sheetIdMap>
  </header>
  <header guid="{6474DD78-01EC-44DA-AB05-42C8EB7C8E9F}" dateTime="2024-11-08T15:04:46" maxSheetId="3" userName="БутытоваСГ" r:id="rId573" minRId="12467" maxRId="12468">
    <sheetIdMap count="2">
      <sheetId val="1"/>
      <sheetId val="2"/>
    </sheetIdMap>
  </header>
  <header guid="{390E2183-2D3A-423C-A217-1715A0F46465}" dateTime="2024-11-08T15:45:36" maxSheetId="3" userName="БутытоваСГ" r:id="rId574" minRId="12469" maxRId="12486">
    <sheetIdMap count="2">
      <sheetId val="1"/>
      <sheetId val="2"/>
    </sheetIdMap>
  </header>
  <header guid="{6B1B5161-2A23-44D1-B694-A44FBEE18520}" dateTime="2024-11-12T10:34:33" maxSheetId="3" userName="БутытоваСГ" r:id="rId575" minRId="12489" maxRId="12490">
    <sheetIdMap count="2">
      <sheetId val="1"/>
      <sheetId val="2"/>
    </sheetIdMap>
  </header>
  <header guid="{DD198CD9-5D51-4DEA-8496-9210E65C106A}" dateTime="2024-11-12T10:42:03" maxSheetId="3" userName="БутытоваСГ" r:id="rId576" minRId="12491" maxRId="12496">
    <sheetIdMap count="2">
      <sheetId val="1"/>
      <sheetId val="2"/>
    </sheetIdMap>
  </header>
  <header guid="{F7EF1AB3-3E5F-4350-916B-D662E99537B7}" dateTime="2024-11-12T10:54:59" maxSheetId="3" userName="БутытоваСГ" r:id="rId577" minRId="12497" maxRId="12511">
    <sheetIdMap count="2">
      <sheetId val="1"/>
      <sheetId val="2"/>
    </sheetIdMap>
  </header>
  <header guid="{50FDBF23-9F97-4634-A645-3D762F3B5FEE}" dateTime="2024-11-12T10:58:52" maxSheetId="3" userName="БутытоваСГ" r:id="rId578" minRId="12512" maxRId="12513">
    <sheetIdMap count="2">
      <sheetId val="1"/>
      <sheetId val="2"/>
    </sheetIdMap>
  </header>
  <header guid="{BA2BC1CC-733B-456D-B318-FC9357876838}" dateTime="2024-11-12T11:09:46" maxSheetId="3" userName="БутытоваСГ" r:id="rId579" minRId="12514" maxRId="12526">
    <sheetIdMap count="2">
      <sheetId val="1"/>
      <sheetId val="2"/>
    </sheetIdMap>
  </header>
  <header guid="{AD9127A0-EDA0-4FCB-B125-49CA117CB8EB}" dateTime="2024-11-12T11:19:37" maxSheetId="3" userName="БутытоваСГ" r:id="rId580" minRId="12527" maxRId="12528">
    <sheetIdMap count="2">
      <sheetId val="1"/>
      <sheetId val="2"/>
    </sheetIdMap>
  </header>
  <header guid="{70F9F9BE-2C8A-413F-B6C8-90E04E3A52F3}" dateTime="2024-11-12T11:29:35" maxSheetId="3" userName="БутытоваСГ" r:id="rId581" minRId="12529">
    <sheetIdMap count="2">
      <sheetId val="1"/>
      <sheetId val="2"/>
    </sheetIdMap>
  </header>
  <header guid="{0865AFE1-D465-42E2-A45E-4FB5857F5DE3}" dateTime="2024-11-12T11:29:44" maxSheetId="3" userName="БутытоваСГ" r:id="rId582">
    <sheetIdMap count="2">
      <sheetId val="1"/>
      <sheetId val="2"/>
    </sheetIdMap>
  </header>
  <header guid="{233B5455-7B1C-40BB-B115-040590460543}" dateTime="2024-11-12T11:50:09" maxSheetId="3" userName="БутытоваСГ" r:id="rId583" minRId="12530" maxRId="12532">
    <sheetIdMap count="2">
      <sheetId val="1"/>
      <sheetId val="2"/>
    </sheetIdMap>
  </header>
  <header guid="{5DEAF18C-FA0A-4C4F-B5B2-58979BF123C7}" dateTime="2024-11-12T11:54:04" maxSheetId="3" userName="БутытоваСГ" r:id="rId584" minRId="12533">
    <sheetIdMap count="2">
      <sheetId val="1"/>
      <sheetId val="2"/>
    </sheetIdMap>
  </header>
  <header guid="{8925CD40-52C0-425F-8F9B-D0B847AA398D}" dateTime="2024-11-12T13:20:44" maxSheetId="3" userName="БутытоваСГ" r:id="rId585" minRId="12534" maxRId="12535">
    <sheetIdMap count="2">
      <sheetId val="1"/>
      <sheetId val="2"/>
    </sheetIdMap>
  </header>
  <header guid="{50CD3220-C7A8-4875-952C-88B74CB61DF3}" dateTime="2024-11-12T13:24:13" maxSheetId="3" userName="БутытоваСГ" r:id="rId586" minRId="12536" maxRId="12537">
    <sheetIdMap count="2">
      <sheetId val="1"/>
      <sheetId val="2"/>
    </sheetIdMap>
  </header>
  <header guid="{9F785FAB-6D35-4EA5-A74C-A111C0A70190}" dateTime="2024-11-12T13:25:14" maxSheetId="3" userName="БутытоваСГ" r:id="rId587" minRId="12538">
    <sheetIdMap count="2">
      <sheetId val="1"/>
      <sheetId val="2"/>
    </sheetIdMap>
  </header>
  <header guid="{5C8EA0F4-67A2-4971-ABDE-948E344233A2}" dateTime="2024-11-12T13:29:28" maxSheetId="3" userName="БутытоваСГ" r:id="rId588" minRId="12539" maxRId="12540">
    <sheetIdMap count="2">
      <sheetId val="1"/>
      <sheetId val="2"/>
    </sheetIdMap>
  </header>
  <header guid="{F9C74589-6A56-4FB0-A548-77C5323540D1}" dateTime="2024-11-12T13:42:05" maxSheetId="3" userName="БутытоваСГ" r:id="rId589" minRId="12541" maxRId="12542">
    <sheetIdMap count="2">
      <sheetId val="1"/>
      <sheetId val="2"/>
    </sheetIdMap>
  </header>
  <header guid="{92E75EFC-68EB-4B98-B555-112A887EC54F}" dateTime="2024-11-12T13:47:25" maxSheetId="3" userName="БутытоваСГ" r:id="rId590" minRId="12543" maxRId="12561">
    <sheetIdMap count="2">
      <sheetId val="1"/>
      <sheetId val="2"/>
    </sheetIdMap>
  </header>
  <header guid="{E80291DF-F59E-4F4C-8819-2A0C5D137AD3}" dateTime="2024-11-12T13:57:28" maxSheetId="3" userName="БутытоваСГ" r:id="rId591" minRId="12564">
    <sheetIdMap count="2">
      <sheetId val="1"/>
      <sheetId val="2"/>
    </sheetIdMap>
  </header>
  <header guid="{C0F08B73-C7DF-4BFB-A9A7-982C599EA399}" dateTime="2024-11-12T15:05:16" maxSheetId="3" userName="БутытоваСГ" r:id="rId592" minRId="12565" maxRId="12609">
    <sheetIdMap count="2">
      <sheetId val="1"/>
      <sheetId val="2"/>
    </sheetIdMap>
  </header>
  <header guid="{DE4746DC-9331-438D-94E7-34F9D384B3F0}" dateTime="2024-11-12T15:18:11" maxSheetId="3" userName="БутытоваСГ" r:id="rId593" minRId="12610" maxRId="12621">
    <sheetIdMap count="2">
      <sheetId val="1"/>
      <sheetId val="2"/>
    </sheetIdMap>
  </header>
  <header guid="{93D9F80F-C2A6-4D11-B6FA-2251C4371C7C}" dateTime="2024-11-12T16:06:13" maxSheetId="3" userName="БутытоваСГ" r:id="rId594" minRId="12624" maxRId="12627">
    <sheetIdMap count="2">
      <sheetId val="1"/>
      <sheetId val="2"/>
    </sheetIdMap>
  </header>
  <header guid="{FEF9368B-C02D-4A24-A6CD-5D4A940153FC}" dateTime="2024-11-12T16:08:52" maxSheetId="3" userName="БутытоваСГ" r:id="rId595" minRId="12628">
    <sheetIdMap count="2">
      <sheetId val="1"/>
      <sheetId val="2"/>
    </sheetIdMap>
  </header>
  <header guid="{3444B1F8-4A8D-43E6-863D-292B3360A014}" dateTime="2024-11-12T16:09:18" maxSheetId="3" userName="БутытоваСГ" r:id="rId596" minRId="12629">
    <sheetIdMap count="2">
      <sheetId val="1"/>
      <sheetId val="2"/>
    </sheetIdMap>
  </header>
  <header guid="{B05C4C62-DC42-4929-938E-C8855CCD540E}" dateTime="2024-12-11T14:19:49" maxSheetId="3" userName="БутытоваСГ" r:id="rId597" minRId="12630" maxRId="12668">
    <sheetIdMap count="2">
      <sheetId val="1"/>
      <sheetId val="2"/>
    </sheetIdMap>
  </header>
  <header guid="{96D4BC70-7D08-4CB3-8304-318DE5BB9AB6}" dateTime="2024-12-11T14:25:26" maxSheetId="3" userName="БутытоваСГ" r:id="rId598" minRId="12669" maxRId="12672">
    <sheetIdMap count="2">
      <sheetId val="1"/>
      <sheetId val="2"/>
    </sheetIdMap>
  </header>
  <header guid="{E04E648B-0648-4B1C-B7C6-7B3D6C850EA6}" dateTime="2024-12-11T14:35:10" maxSheetId="3" userName="БутытоваСГ" r:id="rId599" minRId="12673" maxRId="12700">
    <sheetIdMap count="2">
      <sheetId val="1"/>
      <sheetId val="2"/>
    </sheetIdMap>
  </header>
  <header guid="{97632D9E-5D03-405E-BC62-4598EE468E9C}" dateTime="2024-12-11T16:11:12" maxSheetId="3" userName="Пользователь" r:id="rId600" minRId="12701" maxRId="12742">
    <sheetIdMap count="2">
      <sheetId val="1"/>
      <sheetId val="2"/>
    </sheetIdMap>
  </header>
  <header guid="{4B255648-A9EE-4916-A5DC-D7919F953A50}" dateTime="2024-12-11T17:37:11" maxSheetId="3" userName="Пользователь" r:id="rId601" minRId="12743" maxRId="12747">
    <sheetIdMap count="2">
      <sheetId val="1"/>
      <sheetId val="2"/>
    </sheetIdMap>
  </header>
  <header guid="{2502BB29-C4D2-46CF-A155-CD6198C8C72F}" dateTime="2024-12-12T15:24:24" maxSheetId="3" userName="БутытоваСГ" r:id="rId602" minRId="12748">
    <sheetIdMap count="2">
      <sheetId val="1"/>
      <sheetId val="2"/>
    </sheetIdMap>
  </header>
  <header guid="{0CFD4C68-58B3-4690-928A-638FA844EC51}" dateTime="2024-12-13T09:54:33" maxSheetId="3" userName="БутытоваСГ" r:id="rId603" minRId="12749" maxRId="12753">
    <sheetIdMap count="2">
      <sheetId val="1"/>
      <sheetId val="2"/>
    </sheetIdMap>
  </header>
  <header guid="{9454D4FF-FD8D-412E-A9CF-B791BB7D5FD8}" dateTime="2024-12-13T09:55:01" maxSheetId="3" userName="БутытоваСГ" r:id="rId604" minRId="12754">
    <sheetIdMap count="2">
      <sheetId val="1"/>
      <sheetId val="2"/>
    </sheetIdMap>
  </header>
  <header guid="{A574C64E-6B62-4F93-AE2C-45AD7F9D270C}" dateTime="2024-12-13T10:09:27" maxSheetId="3" userName="БутытоваСГ" r:id="rId605" minRId="12755" maxRId="12783">
    <sheetIdMap count="2">
      <sheetId val="1"/>
      <sheetId val="2"/>
    </sheetIdMap>
  </header>
  <header guid="{C3FA952D-D8C4-49FE-AD02-8A69AB4354BB}" dateTime="2024-12-13T10:10:24" maxSheetId="3" userName="БутытоваСГ" r:id="rId606">
    <sheetIdMap count="2">
      <sheetId val="1"/>
      <sheetId val="2"/>
    </sheetIdMap>
  </header>
  <header guid="{7038578E-5395-435B-8DD5-77DECB7AF262}" dateTime="2024-12-13T10:24:23" maxSheetId="3" userName="БутытоваСГ" r:id="rId607" minRId="12784" maxRId="12785">
    <sheetIdMap count="2">
      <sheetId val="1"/>
      <sheetId val="2"/>
    </sheetIdMap>
  </header>
  <header guid="{A8D3CEF6-E6F4-4CBA-8748-A9EAA999DC0B}" dateTime="2024-12-13T15:02:28" maxSheetId="3" userName="БутытоваСГ" r:id="rId608" minRId="12786" maxRId="12812">
    <sheetIdMap count="2">
      <sheetId val="1"/>
      <sheetId val="2"/>
    </sheetIdMap>
  </header>
  <header guid="{53303A87-7A0F-4A1B-8DEB-F7BC62E895CD}" dateTime="2024-12-13T15:02:52" maxSheetId="3" userName="БутытоваСГ" r:id="rId609" minRId="12815">
    <sheetIdMap count="2">
      <sheetId val="1"/>
      <sheetId val="2"/>
    </sheetIdMap>
  </header>
  <header guid="{8048A8B6-A472-425D-B22F-C22EAF475B36}" dateTime="2024-12-13T15:03:04" maxSheetId="3" userName="БутытоваСГ" r:id="rId610" minRId="12816">
    <sheetIdMap count="2">
      <sheetId val="1"/>
      <sheetId val="2"/>
    </sheetIdMap>
  </header>
  <header guid="{F30CB968-05C0-4986-A7B5-16D038E9B112}" dateTime="2024-12-13T15:07:01" maxSheetId="3" userName="БутытоваСГ" r:id="rId611" minRId="12817">
    <sheetIdMap count="2">
      <sheetId val="1"/>
      <sheetId val="2"/>
    </sheetIdMap>
  </header>
  <header guid="{753BE604-ACAB-4A4C-955D-9620B02F3595}" dateTime="2024-12-13T15:14:20" maxSheetId="3" userName="БутытоваСГ" r:id="rId612" minRId="12818" maxRId="12859">
    <sheetIdMap count="2">
      <sheetId val="1"/>
      <sheetId val="2"/>
    </sheetIdMap>
  </header>
  <header guid="{F8815AD7-4BEC-4F12-A000-633657477B4F}" dateTime="2024-12-13T15:36:44" maxSheetId="3" userName="БутытоваСГ" r:id="rId613" minRId="12860" maxRId="12861">
    <sheetIdMap count="2">
      <sheetId val="1"/>
      <sheetId val="2"/>
    </sheetIdMap>
  </header>
  <header guid="{3DB089F3-6A00-4683-B5FC-005648A41857}" dateTime="2024-12-13T15:47:06" maxSheetId="3" userName="БутытоваСГ" r:id="rId614" minRId="12862">
    <sheetIdMap count="2">
      <sheetId val="1"/>
      <sheetId val="2"/>
    </sheetIdMap>
  </header>
  <header guid="{A4F60D79-86F7-49FF-AFCF-2D7C2BB6CDAB}" dateTime="2024-12-17T09:07:15" maxSheetId="3" userName="Пользователь" r:id="rId615" minRId="12863" maxRId="12871">
    <sheetIdMap count="2">
      <sheetId val="1"/>
      <sheetId val="2"/>
    </sheetIdMap>
  </header>
  <header guid="{0BF69A12-B1E4-4D18-B0B4-EFAC646C581F}" dateTime="2024-12-17T10:28:01" maxSheetId="3" userName="Пользователь" r:id="rId616" minRId="12872" maxRId="12918">
    <sheetIdMap count="2">
      <sheetId val="1"/>
      <sheetId val="2"/>
    </sheetIdMap>
  </header>
  <header guid="{7DF63129-CB16-4880-9ED5-FD920ABCA584}" dateTime="2024-12-17T10:59:09" maxSheetId="3" userName="Пользователь" r:id="rId617" minRId="12919" maxRId="12926">
    <sheetIdMap count="2">
      <sheetId val="1"/>
      <sheetId val="2"/>
    </sheetIdMap>
  </header>
  <header guid="{873E331B-E9CE-4680-B2C3-94DE6570DA26}" dateTime="2024-12-17T11:49:14" maxSheetId="3" userName="Пользователь" r:id="rId618" minRId="12927" maxRId="12929">
    <sheetIdMap count="2">
      <sheetId val="1"/>
      <sheetId val="2"/>
    </sheetIdMap>
  </header>
  <header guid="{ED9186AC-9D30-4802-BA3D-98E795C23E55}" dateTime="2024-12-17T11:52:43" maxSheetId="3" userName="Пользователь" r:id="rId619" minRId="12930">
    <sheetIdMap count="2">
      <sheetId val="1"/>
      <sheetId val="2"/>
    </sheetIdMap>
  </header>
  <header guid="{7198A10F-7113-4E95-B2DC-A79295991B83}" dateTime="2024-12-17T12:40:00" maxSheetId="3" userName="БутытоваСГ" r:id="rId620" minRId="12931" maxRId="12944">
    <sheetIdMap count="2">
      <sheetId val="1"/>
      <sheetId val="2"/>
    </sheetIdMap>
  </header>
  <header guid="{5F4E5C16-37B5-4BE0-B068-2DC99DC5F241}" dateTime="2024-12-17T12:43:22" maxSheetId="3" userName="БутытоваСГ" r:id="rId621" minRId="12945">
    <sheetIdMap count="2">
      <sheetId val="1"/>
      <sheetId val="2"/>
    </sheetIdMap>
  </header>
  <header guid="{BD57AEAE-BBA2-4358-87AF-C3849A69287E}" dateTime="2024-12-17T12:47:48" maxSheetId="3" userName="БутытоваСГ" r:id="rId622" minRId="12946" maxRId="12947">
    <sheetIdMap count="2">
      <sheetId val="1"/>
      <sheetId val="2"/>
    </sheetIdMap>
  </header>
  <header guid="{F5E4A598-3292-41C2-91CF-B1E371FE54E9}" dateTime="2024-12-17T12:57:41" maxSheetId="3" userName="БутытоваСГ" r:id="rId623" minRId="12948">
    <sheetIdMap count="2">
      <sheetId val="1"/>
      <sheetId val="2"/>
    </sheetIdMap>
  </header>
  <header guid="{34251CD5-151E-42B7-9F60-61B26F6F1C79}" dateTime="2024-12-17T13:02:44" maxSheetId="3" userName="БутытоваСГ" r:id="rId624" minRId="12949" maxRId="12950">
    <sheetIdMap count="2">
      <sheetId val="1"/>
      <sheetId val="2"/>
    </sheetIdMap>
  </header>
  <header guid="{73A07B12-D5EA-4A9D-9E93-7FE305D48366}" dateTime="2024-12-17T13:42:17" maxSheetId="3" userName="БутытоваСГ" r:id="rId625">
    <sheetIdMap count="2">
      <sheetId val="1"/>
      <sheetId val="2"/>
    </sheetIdMap>
  </header>
  <header guid="{C25FB258-3D15-44DC-9ED5-5316D82AB57D}" dateTime="2024-12-17T14:24:22" maxSheetId="3" userName="БутытоваСГ" r:id="rId626" minRId="12951" maxRId="12952">
    <sheetIdMap count="2">
      <sheetId val="1"/>
      <sheetId val="2"/>
    </sheetIdMap>
  </header>
  <header guid="{2866881E-F193-416A-8F13-B5657269AFEF}" dateTime="2024-12-17T14:50:34" maxSheetId="3" userName="Пользователь" r:id="rId627" minRId="12953">
    <sheetIdMap count="2">
      <sheetId val="1"/>
      <sheetId val="2"/>
    </sheetIdMap>
  </header>
  <header guid="{5DBBB0BD-60D4-4D20-83E7-7FEA596D7D81}" dateTime="2024-12-17T15:26:46" maxSheetId="3" userName="БутытоваСГ" r:id="rId628">
    <sheetIdMap count="2">
      <sheetId val="1"/>
      <sheetId val="2"/>
    </sheetIdMap>
  </header>
  <header guid="{4E191E67-E1C5-4305-8D2F-904189F1A947}" dateTime="2024-12-17T16:48:21" maxSheetId="3" userName="Пользователь" r:id="rId629" minRId="12956" maxRId="12957">
    <sheetIdMap count="2">
      <sheetId val="1"/>
      <sheetId val="2"/>
    </sheetIdMap>
  </header>
  <header guid="{3EA8C374-5D66-4163-9F41-AD60B1BE54D9}" dateTime="2024-12-17T17:08:01" maxSheetId="3" userName="Ольга Владимировна" r:id="rId630" minRId="12958" maxRId="12960">
    <sheetIdMap count="2">
      <sheetId val="1"/>
      <sheetId val="2"/>
    </sheetIdMap>
  </header>
  <header guid="{653E46D8-A945-4D40-B7F9-3E6A80D5DD3B}" dateTime="2025-02-17T09:49:08" maxSheetId="3" userName="БутытоваСГ" r:id="rId631" minRId="12961" maxRId="12980">
    <sheetIdMap count="2">
      <sheetId val="1"/>
      <sheetId val="2"/>
    </sheetIdMap>
  </header>
  <header guid="{B2013395-A24D-409A-AD83-C9EEA637E3A9}" dateTime="2025-02-17T10:16:58" maxSheetId="3" userName="БутытоваСГ" r:id="rId632" minRId="12981" maxRId="13002">
    <sheetIdMap count="2">
      <sheetId val="1"/>
      <sheetId val="2"/>
    </sheetIdMap>
  </header>
  <header guid="{BA171A69-7253-4C8A-B890-17C538A945EF}" dateTime="2025-02-17T10:23:49" maxSheetId="3" userName="БутытоваСГ" r:id="rId633" minRId="13005" maxRId="13020">
    <sheetIdMap count="2">
      <sheetId val="1"/>
      <sheetId val="2"/>
    </sheetIdMap>
  </header>
  <header guid="{0629D010-2264-4920-A98A-814F451D699B}" dateTime="2025-02-17T10:24:50" maxSheetId="3" userName="БутытоваСГ" r:id="rId634" minRId="13021" maxRId="13041">
    <sheetIdMap count="2">
      <sheetId val="1"/>
      <sheetId val="2"/>
    </sheetIdMap>
  </header>
  <header guid="{99FF9244-3DB2-4574-A958-78F3E70ECD61}" dateTime="2025-02-17T10:25:47" maxSheetId="3" userName="БутытоваСГ" r:id="rId635" minRId="13042" maxRId="13043">
    <sheetIdMap count="2">
      <sheetId val="1"/>
      <sheetId val="2"/>
    </sheetIdMap>
  </header>
  <header guid="{6D53A0F6-E6EC-46A2-AC42-8404EE7941C6}" dateTime="2025-02-17T10:29:22" maxSheetId="3" userName="БутытоваСГ" r:id="rId636" minRId="13044" maxRId="13053">
    <sheetIdMap count="2">
      <sheetId val="1"/>
      <sheetId val="2"/>
    </sheetIdMap>
  </header>
  <header guid="{422AFE7A-9FBD-438F-BA49-4E1037FC2390}" dateTime="2025-02-17T10:40:35" maxSheetId="3" userName="БутытоваСГ" r:id="rId637" minRId="13054" maxRId="13165">
    <sheetIdMap count="2">
      <sheetId val="1"/>
      <sheetId val="2"/>
    </sheetIdMap>
  </header>
  <header guid="{3D7039D9-899C-44AA-88CB-21A54B4809B2}" dateTime="2025-02-17T10:58:35" maxSheetId="3" userName="БутытоваСГ" r:id="rId638" minRId="13166" maxRId="13171">
    <sheetIdMap count="2">
      <sheetId val="1"/>
      <sheetId val="2"/>
    </sheetIdMap>
  </header>
  <header guid="{D74EC1A8-6A77-4F59-9403-B3840BFB62CA}" dateTime="2025-02-17T11:09:14" maxSheetId="3" userName="БутытоваСГ" r:id="rId639" minRId="13172" maxRId="13232">
    <sheetIdMap count="2">
      <sheetId val="1"/>
      <sheetId val="2"/>
    </sheetIdMap>
  </header>
  <header guid="{29016098-C4CE-4DBA-9FA5-A9C0C0BC61B3}" dateTime="2025-02-17T11:10:13" maxSheetId="3" userName="БутытоваСГ" r:id="rId640" minRId="13235" maxRId="13270">
    <sheetIdMap count="2">
      <sheetId val="1"/>
      <sheetId val="2"/>
    </sheetIdMap>
  </header>
  <header guid="{6AB38BE2-118C-437C-8845-094EE27D427A}" dateTime="2025-02-17T11:16:59" maxSheetId="3" userName="БутытоваСГ" r:id="rId641" minRId="13271" maxRId="13300">
    <sheetIdMap count="2">
      <sheetId val="1"/>
      <sheetId val="2"/>
    </sheetIdMap>
  </header>
  <header guid="{83CB43CB-6BBA-4259-BCB0-2556B3A9E8B9}" dateTime="2025-02-17T11:19:11" maxSheetId="3" userName="БутытоваСГ" r:id="rId642" minRId="13301" maxRId="13316">
    <sheetIdMap count="2">
      <sheetId val="1"/>
      <sheetId val="2"/>
    </sheetIdMap>
  </header>
  <header guid="{E59172C5-9290-4E5E-B8DD-B41021A551EE}" dateTime="2025-02-17T11:31:22" maxSheetId="3" userName="БутытоваСГ" r:id="rId643" minRId="13317" maxRId="13318">
    <sheetIdMap count="2">
      <sheetId val="1"/>
      <sheetId val="2"/>
    </sheetIdMap>
  </header>
  <header guid="{0BD3F89C-0F93-40D9-BDEF-0F6D7CE1AB16}" dateTime="2025-02-17T11:43:09" maxSheetId="3" userName="БутытоваСГ" r:id="rId644" minRId="13319">
    <sheetIdMap count="2">
      <sheetId val="1"/>
      <sheetId val="2"/>
    </sheetIdMap>
  </header>
  <header guid="{D99AF640-7821-46D2-BBD6-4819A05C21E9}" dateTime="2025-02-17T16:31:52" maxSheetId="3" userName="БутытоваСГ" r:id="rId645" minRId="13320" maxRId="13328">
    <sheetIdMap count="2">
      <sheetId val="1"/>
      <sheetId val="2"/>
    </sheetIdMap>
  </header>
  <header guid="{93ED38EC-C966-470B-A55F-E054351946ED}" dateTime="2025-02-18T09:21:52" maxSheetId="3" userName="БутытоваСГ" r:id="rId646" minRId="13331" maxRId="13332">
    <sheetIdMap count="2">
      <sheetId val="1"/>
      <sheetId val="2"/>
    </sheetIdMap>
  </header>
  <header guid="{7F9FA8E4-EC28-4E14-B222-145F85D523AE}" dateTime="2025-02-18T10:44:25" maxSheetId="3" userName="БутытоваСГ" r:id="rId647" minRId="13333" maxRId="13334">
    <sheetIdMap count="2">
      <sheetId val="1"/>
      <sheetId val="2"/>
    </sheetIdMap>
  </header>
  <header guid="{A3EB4BEB-B1E6-4826-87F2-32614F68FE67}" dateTime="2025-02-18T13:41:07" maxSheetId="3" userName="БутытоваСГ" r:id="rId648" minRId="13335" maxRId="13336">
    <sheetIdMap count="2">
      <sheetId val="1"/>
      <sheetId val="2"/>
    </sheetIdMap>
  </header>
  <header guid="{76F77684-42CB-45FC-9E8A-D64BFAAD21B0}" dateTime="2025-02-18T14:07:09" maxSheetId="3" userName="БутытоваСГ" r:id="rId649" minRId="13337" maxRId="13345">
    <sheetIdMap count="2">
      <sheetId val="1"/>
      <sheetId val="2"/>
    </sheetIdMap>
  </header>
  <header guid="{7E1A777B-336E-406D-BAEC-2389C4DE145F}" dateTime="2025-02-18T14:08:35" maxSheetId="3" userName="БутытоваСГ" r:id="rId650" minRId="13346">
    <sheetIdMap count="2">
      <sheetId val="1"/>
      <sheetId val="2"/>
    </sheetIdMap>
  </header>
  <header guid="{097056C8-D12B-4058-A4EB-F59E3C407FD9}" dateTime="2025-02-18T16:02:11" maxSheetId="3" userName="БутытоваСГ" r:id="rId651" minRId="13347" maxRId="13348">
    <sheetIdMap count="2">
      <sheetId val="1"/>
      <sheetId val="2"/>
    </sheetIdMap>
  </header>
  <header guid="{BDDA382B-83D3-4E65-BB2F-95DEA672AD85}" dateTime="2025-02-19T08:36:32" maxSheetId="3" userName="Ольга Владимировна" r:id="rId652" minRId="13349" maxRId="13353">
    <sheetIdMap count="2">
      <sheetId val="1"/>
      <sheetId val="2"/>
    </sheetIdMap>
  </header>
  <header guid="{762AB725-0A6D-48CB-B35C-A68DF7AFB747}" dateTime="2025-02-19T08:52:10" maxSheetId="3" userName="Ольга Владимировна" r:id="rId653" minRId="13356" maxRId="13361">
    <sheetIdMap count="2">
      <sheetId val="1"/>
      <sheetId val="2"/>
    </sheetIdMap>
  </header>
  <header guid="{2F650A9F-EE9B-4720-AD54-E9E164ED9E3A}" dateTime="2025-02-19T09:06:49" maxSheetId="3" userName="Ольга Владимировна" r:id="rId654" minRId="13364" maxRId="13388">
    <sheetIdMap count="2">
      <sheetId val="1"/>
      <sheetId val="2"/>
    </sheetIdMap>
  </header>
  <header guid="{AC9BCFAC-F4B0-4670-AFEE-528042E7F44E}" dateTime="2025-02-20T08:52:49" maxSheetId="3" userName="БутытоваСГ" r:id="rId655" minRId="13391">
    <sheetIdMap count="2">
      <sheetId val="1"/>
      <sheetId val="2"/>
    </sheetIdMap>
  </header>
  <header guid="{C5463F54-9C5F-4E79-B65B-06492B0C0AEA}" dateTime="2025-02-20T08:53:45" maxSheetId="3" userName="БутытоваСГ" r:id="rId656" minRId="13392">
    <sheetIdMap count="2">
      <sheetId val="1"/>
      <sheetId val="2"/>
    </sheetIdMap>
  </header>
  <header guid="{FE58BB58-F36A-4461-9F15-F798E23804A0}" dateTime="2025-02-20T10:03:53" maxSheetId="3" userName="Ольга Владимировна" r:id="rId657">
    <sheetIdMap count="2">
      <sheetId val="1"/>
      <sheetId val="2"/>
    </sheetIdMap>
  </header>
  <header guid="{B713B820-D96E-43A3-AA2B-6CFD535A1E33}" dateTime="2025-02-21T10:57:49" maxSheetId="3" userName="БутытоваСГ" r:id="rId658" minRId="13395" maxRId="13396">
    <sheetIdMap count="2">
      <sheetId val="1"/>
      <sheetId val="2"/>
    </sheetIdMap>
  </header>
  <header guid="{2426204C-1FF8-4AC5-B562-C7037B60C05B}" dateTime="2025-02-21T11:26:27" maxSheetId="3" userName="БутытоваСГ" r:id="rId659" minRId="13397" maxRId="13410">
    <sheetIdMap count="2">
      <sheetId val="1"/>
      <sheetId val="2"/>
    </sheetIdMap>
  </header>
  <header guid="{5BA8D619-4C1B-4360-B0AA-2F84096E0A28}" dateTime="2025-02-21T11:28:19" maxSheetId="3" userName="БутытоваСГ" r:id="rId660" minRId="13413" maxRId="13414">
    <sheetIdMap count="2">
      <sheetId val="1"/>
      <sheetId val="2"/>
    </sheetIdMap>
  </header>
  <header guid="{73BB7209-236D-4E4C-A191-5EAC3D9AC335}" dateTime="2025-02-21T11:46:22" maxSheetId="3" userName="Пользователь" r:id="rId661" minRId="13415">
    <sheetIdMap count="2">
      <sheetId val="1"/>
      <sheetId val="2"/>
    </sheetIdMap>
  </header>
  <header guid="{2A65D802-5956-4C99-8D0B-BF065DB3F1DF}" dateTime="2025-02-25T10:15:51" maxSheetId="3" userName="Пользователь" r:id="rId662" minRId="13416">
    <sheetIdMap count="2">
      <sheetId val="1"/>
      <sheetId val="2"/>
    </sheetIdMap>
  </header>
  <header guid="{D9A34133-E4F4-4FFB-A1FD-1B556A60A5CE}" dateTime="2025-02-28T09:41:43" maxSheetId="3" userName="Ольга Владимировна" r:id="rId663">
    <sheetIdMap count="2">
      <sheetId val="1"/>
      <sheetId val="2"/>
    </sheetIdMap>
  </header>
  <header guid="{1E2209B5-804E-48BB-AC0D-60F79FC55F67}" dateTime="2025-03-06T15:38:02" maxSheetId="3" userName="Ольга Владимировна" r:id="rId664" minRId="13421" maxRId="13422">
    <sheetIdMap count="2">
      <sheetId val="1"/>
      <sheetId val="2"/>
    </sheetIdMap>
  </header>
  <header guid="{8BDA54E9-8397-441E-B7F6-C9439E9AB355}" dateTime="2025-03-20T16:41:24" maxSheetId="3" userName="БутытоваСГ" r:id="rId665" minRId="13423" maxRId="13443">
    <sheetIdMap count="2">
      <sheetId val="1"/>
      <sheetId val="2"/>
    </sheetIdMap>
  </header>
  <header guid="{FB55F91A-653C-4638-BCA5-64FD8C32032C}" dateTime="2025-03-20T16:42:37" maxSheetId="3" userName="БутытоваСГ" r:id="rId666" minRId="13446" maxRId="13458">
    <sheetIdMap count="2">
      <sheetId val="1"/>
      <sheetId val="2"/>
    </sheetIdMap>
  </header>
  <header guid="{77B5DF8D-022F-4CE4-8FB7-4FDE900A4E26}" dateTime="2025-03-20T16:50:41" maxSheetId="3" userName="БутытоваСГ" r:id="rId667" minRId="13459" maxRId="13490">
    <sheetIdMap count="2">
      <sheetId val="1"/>
      <sheetId val="2"/>
    </sheetIdMap>
  </header>
  <header guid="{E6437BAC-D876-4751-A5F2-1CCD144137C0}" dateTime="2025-03-20T16:51:25" maxSheetId="3" userName="БутытоваСГ" r:id="rId668" minRId="13491" maxRId="13500">
    <sheetIdMap count="2">
      <sheetId val="1"/>
      <sheetId val="2"/>
    </sheetIdMap>
  </header>
  <header guid="{FB1F57F7-E617-4711-A7DA-CB24E6D26ED1}" dateTime="2025-03-20T16:52:41" maxSheetId="3" userName="БутытоваСГ" r:id="rId669" minRId="13501" maxRId="13512">
    <sheetIdMap count="2">
      <sheetId val="1"/>
      <sheetId val="2"/>
    </sheetIdMap>
  </header>
  <header guid="{5CD09BEC-D81A-40FC-854E-51FAAD547641}" dateTime="2025-03-20T16:56:09" maxSheetId="3" userName="БутытоваСГ" r:id="rId670" minRId="13513" maxRId="13556">
    <sheetIdMap count="2">
      <sheetId val="1"/>
      <sheetId val="2"/>
    </sheetIdMap>
  </header>
  <header guid="{CF298BA5-DBBC-445C-ABAA-979202730ED0}" dateTime="2025-03-20T16:56:39" maxSheetId="3" userName="БутытоваСГ" r:id="rId671" minRId="13557" maxRId="13558">
    <sheetIdMap count="2">
      <sheetId val="1"/>
      <sheetId val="2"/>
    </sheetIdMap>
  </header>
  <header guid="{D8C9A632-D3DB-4C62-B843-29CBB2CBF4A4}" dateTime="2025-03-20T16:57:44" maxSheetId="3" userName="БутытоваСГ" r:id="rId672" minRId="13559" maxRId="13575">
    <sheetIdMap count="2">
      <sheetId val="1"/>
      <sheetId val="2"/>
    </sheetIdMap>
  </header>
  <header guid="{98B0FD3D-3EDA-415D-BE89-2ACE3DE0F790}" dateTime="2025-03-20T16:57:50" maxSheetId="3" userName="БутытоваСГ" r:id="rId673" minRId="13576">
    <sheetIdMap count="2">
      <sheetId val="1"/>
      <sheetId val="2"/>
    </sheetIdMap>
  </header>
  <header guid="{E3D57A08-E59B-44E9-B673-1EDFF6D9E9EC}" dateTime="2025-03-20T17:03:23" maxSheetId="3" userName="БутытоваСГ" r:id="rId674" minRId="13577" maxRId="13640">
    <sheetIdMap count="2">
      <sheetId val="1"/>
      <sheetId val="2"/>
    </sheetIdMap>
  </header>
  <header guid="{A127B063-1750-4C84-A0C7-B243F298D86D}" dateTime="2025-03-20T17:05:14" maxSheetId="3" userName="БутытоваСГ" r:id="rId675" minRId="13641" maxRId="13665">
    <sheetIdMap count="2">
      <sheetId val="1"/>
      <sheetId val="2"/>
    </sheetIdMap>
  </header>
  <header guid="{F016C59B-587C-437F-8AB3-9C58D661A542}" dateTime="2025-03-20T17:08:06" maxSheetId="3" userName="БутытоваСГ" r:id="rId676" minRId="13666" maxRId="13667">
    <sheetIdMap count="2">
      <sheetId val="1"/>
      <sheetId val="2"/>
    </sheetIdMap>
  </header>
  <header guid="{6E1F1BB8-E096-4522-BED2-28BE625418C0}" dateTime="2025-03-20T17:09:52" maxSheetId="3" userName="БутытоваСГ" r:id="rId677" minRId="13668" maxRId="13676">
    <sheetIdMap count="2">
      <sheetId val="1"/>
      <sheetId val="2"/>
    </sheetIdMap>
  </header>
  <header guid="{447ECC35-F20F-4C2F-A779-9FF6708963E4}" dateTime="2025-03-24T15:26:30" maxSheetId="3" userName="БутытоваСГ" r:id="rId678" minRId="13677" maxRId="13689">
    <sheetIdMap count="2">
      <sheetId val="1"/>
      <sheetId val="2"/>
    </sheetIdMap>
  </header>
  <header guid="{6BD99D03-D8F0-41C9-A842-E2D65CA4D093}" dateTime="2025-03-24T15:28:07" maxSheetId="3" userName="БутытоваСГ" r:id="rId679" minRId="13690" maxRId="13727">
    <sheetIdMap count="2">
      <sheetId val="1"/>
      <sheetId val="2"/>
    </sheetIdMap>
  </header>
  <header guid="{F048535C-0CA0-44A0-9FB2-27446900ACDB}" dateTime="2025-03-24T15:30:34" maxSheetId="3" userName="БутытоваСГ" r:id="rId680" minRId="13728" maxRId="13730">
    <sheetIdMap count="2">
      <sheetId val="1"/>
      <sheetId val="2"/>
    </sheetIdMap>
  </header>
  <header guid="{53C216EA-36F7-4AFE-81C0-21A03FCB9D22}" dateTime="2025-03-24T19:24:44" maxSheetId="3" userName="БутытоваСГ" r:id="rId681" minRId="13731" maxRId="13737">
    <sheetIdMap count="2">
      <sheetId val="1"/>
      <sheetId val="2"/>
    </sheetIdMap>
  </header>
  <header guid="{B40A1CCF-1557-4C53-9465-2B6B43AE9F11}" dateTime="2025-03-24T20:54:51" maxSheetId="3" userName="Пользователь" r:id="rId682" minRId="13738" maxRId="13801">
    <sheetIdMap count="2">
      <sheetId val="1"/>
      <sheetId val="2"/>
    </sheetIdMap>
  </header>
  <header guid="{50E7321A-5D06-472F-A669-44673B30757D}" dateTime="2025-03-25T09:55:27" maxSheetId="3" userName="Пользователь" r:id="rId683" minRId="13802" maxRId="13803">
    <sheetIdMap count="2">
      <sheetId val="1"/>
      <sheetId val="2"/>
    </sheetIdMap>
  </header>
  <header guid="{491A052F-E8FA-4F06-BFC6-D8563B404649}" dateTime="2025-03-25T10:49:13" maxSheetId="3" userName="БутытоваСГ" r:id="rId684" minRId="13804" maxRId="13805">
    <sheetIdMap count="2">
      <sheetId val="1"/>
      <sheetId val="2"/>
    </sheetIdMap>
  </header>
  <header guid="{8647EC5B-3383-442E-9D5D-2060A1F28399}" dateTime="2025-03-25T11:15:32" maxSheetId="3" userName="Ольга Владимировна" r:id="rId685" minRId="13806" maxRId="13807">
    <sheetIdMap count="2">
      <sheetId val="1"/>
      <sheetId val="2"/>
    </sheetIdMap>
  </header>
  <header guid="{C637FB49-0A89-49A6-9F25-476339C2BC8F}" dateTime="2025-03-25T11:21:45" maxSheetId="3" userName="Ольга Владимировна" r:id="rId686" minRId="13808">
    <sheetIdMap count="2">
      <sheetId val="1"/>
      <sheetId val="2"/>
    </sheetIdMap>
  </header>
  <header guid="{973A8986-A6D2-4F54-94D2-0AA0098CB6A7}" dateTime="2025-03-26T17:00:07" maxSheetId="3" userName="БутытоваСГ" r:id="rId687" minRId="13809" maxRId="13889">
    <sheetIdMap count="2">
      <sheetId val="1"/>
      <sheetId val="2"/>
    </sheetIdMap>
  </header>
  <header guid="{82CF9E05-B5D4-42D1-A3B7-3226558E48CE}" dateTime="2025-03-28T11:30:11" maxSheetId="3" userName="Ольга Владимировна" r:id="rId688" minRId="13892" maxRId="13894">
    <sheetIdMap count="2">
      <sheetId val="1"/>
      <sheetId val="2"/>
    </sheetIdMap>
  </header>
  <header guid="{E17B7BF8-EA11-4480-9E37-62C16FBF86AC}" dateTime="2025-04-01T09:20:16" maxSheetId="3" userName="Пользователь" r:id="rId689" minRId="13895">
    <sheetIdMap count="2">
      <sheetId val="1"/>
      <sheetId val="2"/>
    </sheetIdMap>
  </header>
  <header guid="{4126EF1B-8439-47AC-A217-C407E9E7705B}" dateTime="2025-05-20T08:35:02" maxSheetId="3" userName="БутытоваСГ" r:id="rId690" minRId="13896" maxRId="13940">
    <sheetIdMap count="2">
      <sheetId val="1"/>
      <sheetId val="2"/>
    </sheetIdMap>
  </header>
  <header guid="{AB7711C2-06CC-4478-880C-803CD104B503}" dateTime="2025-05-20T08:35:52" maxSheetId="3" userName="БутытоваСГ" r:id="rId691" minRId="13941" maxRId="13947">
    <sheetIdMap count="2">
      <sheetId val="1"/>
      <sheetId val="2"/>
    </sheetIdMap>
  </header>
  <header guid="{3C5B3B06-DD25-490B-A5FA-92FB3F6DBC0F}" dateTime="2025-05-20T08:36:32" maxSheetId="3" userName="БутытоваСГ" r:id="rId692" minRId="13950" maxRId="13951">
    <sheetIdMap count="2">
      <sheetId val="1"/>
      <sheetId val="2"/>
    </sheetIdMap>
  </header>
  <header guid="{000E67B1-C024-48C9-8412-51E406C1789F}" dateTime="2025-05-20T08:37:17" maxSheetId="3" userName="БутытоваСГ" r:id="rId693" minRId="13952" maxRId="13955">
    <sheetIdMap count="2">
      <sheetId val="1"/>
      <sheetId val="2"/>
    </sheetIdMap>
  </header>
  <header guid="{BC634D85-EA38-4C67-8920-B822911D687C}" dateTime="2025-05-20T08:37:59" maxSheetId="3" userName="БутытоваСГ" r:id="rId694" minRId="13956">
    <sheetIdMap count="2">
      <sheetId val="1"/>
      <sheetId val="2"/>
    </sheetIdMap>
  </header>
  <header guid="{7E1E0C6F-F4A3-4584-890E-2276FF5E4018}" dateTime="2025-05-20T08:38:37" maxSheetId="3" userName="БутытоваСГ" r:id="rId695" minRId="13959" maxRId="13960">
    <sheetIdMap count="2">
      <sheetId val="1"/>
      <sheetId val="2"/>
    </sheetIdMap>
  </header>
  <header guid="{6F17A5B0-FCC2-44DA-B022-116585409A82}" dateTime="2025-05-20T08:47:00" maxSheetId="3" userName="БутытоваСГ" r:id="rId696" minRId="13961" maxRId="13996">
    <sheetIdMap count="2">
      <sheetId val="1"/>
      <sheetId val="2"/>
    </sheetIdMap>
  </header>
  <header guid="{3E4F53CF-E7EC-4E9D-9FFD-4FFB2DCDAFE5}" dateTime="2025-05-20T08:51:39" maxSheetId="3" userName="БутытоваСГ" r:id="rId697" minRId="13997" maxRId="14026">
    <sheetIdMap count="2">
      <sheetId val="1"/>
      <sheetId val="2"/>
    </sheetIdMap>
  </header>
  <header guid="{4A391667-1177-4021-A700-79C6375ED174}" dateTime="2025-05-20T09:00:34" maxSheetId="3" userName="БутытоваСГ" r:id="rId698" minRId="14027" maxRId="14056">
    <sheetIdMap count="2">
      <sheetId val="1"/>
      <sheetId val="2"/>
    </sheetIdMap>
  </header>
  <header guid="{3428ABD4-E963-4E66-9246-5A9148877041}" dateTime="2025-05-20T09:04:28" maxSheetId="3" userName="БутытоваСГ" r:id="rId699" minRId="14057" maxRId="14078">
    <sheetIdMap count="2">
      <sheetId val="1"/>
      <sheetId val="2"/>
    </sheetIdMap>
  </header>
  <header guid="{2A871AE9-607C-40E9-BBEF-73395F7FDD18}" dateTime="2025-05-20T09:05:58" maxSheetId="3" userName="БутытоваСГ" r:id="rId700" minRId="14081" maxRId="14092">
    <sheetIdMap count="2">
      <sheetId val="1"/>
      <sheetId val="2"/>
    </sheetIdMap>
  </header>
  <header guid="{A90F717F-6858-43AB-AFE8-92E230F6F9C0}" dateTime="2025-05-20T09:19:41" maxSheetId="3" userName="БутытоваСГ" r:id="rId701" minRId="14093" maxRId="14105">
    <sheetIdMap count="2">
      <sheetId val="1"/>
      <sheetId val="2"/>
    </sheetIdMap>
  </header>
  <header guid="{29205AF9-74DC-471E-AEF3-30B5165A402F}" dateTime="2025-05-20T09:20:44" maxSheetId="3" userName="БутытоваСГ" r:id="rId702" minRId="14106" maxRId="14114">
    <sheetIdMap count="2">
      <sheetId val="1"/>
      <sheetId val="2"/>
    </sheetIdMap>
  </header>
  <header guid="{07F48362-A831-4BF9-9EDC-C26103001811}" dateTime="2025-05-20T09:24:46" maxSheetId="3" userName="БутытоваСГ" r:id="rId703" minRId="14115" maxRId="14157">
    <sheetIdMap count="2">
      <sheetId val="1"/>
      <sheetId val="2"/>
    </sheetIdMap>
  </header>
  <header guid="{20544561-785E-4A5B-AE0C-D00F28E55982}" dateTime="2025-05-20T09:32:44" maxSheetId="3" userName="БутытоваСГ" r:id="rId704" minRId="14160" maxRId="14248">
    <sheetIdMap count="2">
      <sheetId val="1"/>
      <sheetId val="2"/>
    </sheetIdMap>
  </header>
  <header guid="{8C592120-D8B1-49FC-8D58-0C21C2EE8B40}" dateTime="2025-05-20T09:34:16" maxSheetId="3" userName="БутытоваСГ" r:id="rId705" minRId="14251" maxRId="14252">
    <sheetIdMap count="2">
      <sheetId val="1"/>
      <sheetId val="2"/>
    </sheetIdMap>
  </header>
  <header guid="{83E9DBB6-EE93-4BB8-ACDB-334B43465CD1}" dateTime="2025-05-20T09:39:54" maxSheetId="3" userName="БутытоваСГ" r:id="rId706" minRId="14253" maxRId="14274">
    <sheetIdMap count="2">
      <sheetId val="1"/>
      <sheetId val="2"/>
    </sheetIdMap>
  </header>
  <header guid="{544C26D1-2C2E-49FC-8E9B-6905CE33320A}" dateTime="2025-05-20T09:45:21" maxSheetId="3" userName="БутытоваСГ" r:id="rId707" minRId="14275" maxRId="14279">
    <sheetIdMap count="2">
      <sheetId val="1"/>
      <sheetId val="2"/>
    </sheetIdMap>
  </header>
  <header guid="{E8278AF8-2661-4F95-AD1C-B2F8FA895338}" dateTime="2025-05-20T09:47:33" maxSheetId="3" userName="БутытоваСГ" r:id="rId708" minRId="14280" maxRId="14303">
    <sheetIdMap count="2">
      <sheetId val="1"/>
      <sheetId val="2"/>
    </sheetIdMap>
  </header>
  <header guid="{9D8610E5-9D73-469C-9ADE-A9B88C09A146}" dateTime="2025-05-20T09:47:41" maxSheetId="3" userName="БутытоваСГ" r:id="rId709">
    <sheetIdMap count="2">
      <sheetId val="1"/>
      <sheetId val="2"/>
    </sheetIdMap>
  </header>
  <header guid="{30491E94-6411-4E04-BE05-E46870378148}" dateTime="2025-05-21T11:56:37" maxSheetId="3" userName="Пользователь" r:id="rId710" minRId="14304" maxRId="14324">
    <sheetIdMap count="2">
      <sheetId val="1"/>
      <sheetId val="2"/>
    </sheetIdMap>
  </header>
  <header guid="{99AE47FD-E24B-4DB6-A8B3-621F86C54B13}" dateTime="2025-05-21T11:57:02" maxSheetId="3" userName="Пользователь" r:id="rId711">
    <sheetIdMap count="2">
      <sheetId val="1"/>
      <sheetId val="2"/>
    </sheetIdMap>
  </header>
  <header guid="{1DDB8DF7-B0D1-4B81-9577-2F5247177BFC}" dateTime="2025-05-21T14:52:48" maxSheetId="3" userName="Пользователь" r:id="rId712" minRId="14325" maxRId="14326">
    <sheetIdMap count="2">
      <sheetId val="1"/>
      <sheetId val="2"/>
    </sheetIdMap>
  </header>
  <header guid="{8933B645-A9AD-40E5-B6D0-7AB0A6CD25AA}" dateTime="2025-05-22T10:37:24" maxSheetId="3" userName="БутытоваСГ" r:id="rId713" minRId="14327" maxRId="14328">
    <sheetIdMap count="2">
      <sheetId val="1"/>
      <sheetId val="2"/>
    </sheetIdMap>
  </header>
  <header guid="{565A841B-882E-4F30-A26D-DAF9326A0B68}" dateTime="2025-05-22T10:46:46" maxSheetId="3" userName="БутытоваСГ" r:id="rId714" minRId="14329" maxRId="14345">
    <sheetIdMap count="2">
      <sheetId val="1"/>
      <sheetId val="2"/>
    </sheetIdMap>
  </header>
  <header guid="{99108275-9F3A-4383-8F1A-4DAC58764C44}" dateTime="2025-05-22T10:53:44" maxSheetId="3" userName="БутытоваСГ" r:id="rId715" minRId="14346" maxRId="14369">
    <sheetIdMap count="2">
      <sheetId val="1"/>
      <sheetId val="2"/>
    </sheetIdMap>
  </header>
  <header guid="{AE20416C-CBC3-4187-BA31-C67B5D4A5989}" dateTime="2025-05-22T10:58:35" maxSheetId="3" userName="БутытоваСГ" r:id="rId716" minRId="14370" maxRId="14372">
    <sheetIdMap count="2">
      <sheetId val="1"/>
      <sheetId val="2"/>
    </sheetIdMap>
  </header>
  <header guid="{E555D263-8A09-4637-95BA-552624B5C5A4}" dateTime="2025-05-22T10:59:13" maxSheetId="3" userName="БутытоваСГ" r:id="rId717" minRId="14373">
    <sheetIdMap count="2">
      <sheetId val="1"/>
      <sheetId val="2"/>
    </sheetIdMap>
  </header>
  <header guid="{9CA781ED-F29F-43E9-92AF-5D758EDA0234}" dateTime="2025-05-22T11:02:57" maxSheetId="3" userName="БутытоваСГ" r:id="rId718" minRId="14374" maxRId="14395">
    <sheetIdMap count="2">
      <sheetId val="1"/>
      <sheetId val="2"/>
    </sheetIdMap>
  </header>
  <header guid="{88749739-97DB-406C-9732-B34310E4D068}" dateTime="2025-05-22T11:03:27" maxSheetId="3" userName="БутытоваСГ" r:id="rId719" minRId="14396" maxRId="14397">
    <sheetIdMap count="2">
      <sheetId val="1"/>
      <sheetId val="2"/>
    </sheetIdMap>
  </header>
  <header guid="{40726F16-85DA-4BB5-B934-113F8A1EEAE7}" dateTime="2025-05-22T11:04:29" maxSheetId="3" userName="БутытоваСГ" r:id="rId720" minRId="14400" maxRId="14403">
    <sheetIdMap count="2">
      <sheetId val="1"/>
      <sheetId val="2"/>
    </sheetIdMap>
  </header>
  <header guid="{98D6CB89-3D19-4FF3-AB9F-58881C432022}" dateTime="2025-05-22T11:05:13" maxSheetId="3" userName="БутытоваСГ" r:id="rId721" minRId="14404" maxRId="14405">
    <sheetIdMap count="2">
      <sheetId val="1"/>
      <sheetId val="2"/>
    </sheetIdMap>
  </header>
  <header guid="{27BF22B0-A632-420C-A366-A9477DECC744}" dateTime="2025-05-22T11:19:50" maxSheetId="3" userName="БутытоваСГ" r:id="rId722" minRId="14406" maxRId="14407">
    <sheetIdMap count="2">
      <sheetId val="1"/>
      <sheetId val="2"/>
    </sheetIdMap>
  </header>
  <header guid="{EEC937D6-7BAC-42E5-95D9-2467477FA64F}" dateTime="2025-05-22T11:36:24" maxSheetId="3" userName="БутытоваСГ" r:id="rId723" minRId="14408" maxRId="14423">
    <sheetIdMap count="2">
      <sheetId val="1"/>
      <sheetId val="2"/>
    </sheetIdMap>
  </header>
  <header guid="{DADE66F7-A9A4-4417-8935-39F84E86BBB6}" dateTime="2025-05-22T11:41:27" maxSheetId="3" userName="БутытоваСГ" r:id="rId724" minRId="14424" maxRId="14483">
    <sheetIdMap count="2">
      <sheetId val="1"/>
      <sheetId val="2"/>
    </sheetIdMap>
  </header>
  <header guid="{08A46194-C508-43EA-81C4-D80EAB1145DF}" dateTime="2025-05-22T11:47:04" maxSheetId="3" userName="БутытоваСГ" r:id="rId725" minRId="14484" maxRId="14508">
    <sheetIdMap count="2">
      <sheetId val="1"/>
      <sheetId val="2"/>
    </sheetIdMap>
  </header>
  <header guid="{EABD8F0D-5EA3-4D0A-A948-34AF6B255C4D}" dateTime="2025-05-22T11:48:12" maxSheetId="3" userName="БутытоваСГ" r:id="rId726" minRId="14509" maxRId="14524">
    <sheetIdMap count="2">
      <sheetId val="1"/>
      <sheetId val="2"/>
    </sheetIdMap>
  </header>
  <header guid="{EC081605-4EAF-44D0-B18D-5E37657741E2}" dateTime="2025-05-22T11:49:59" maxSheetId="3" userName="БутытоваСГ" r:id="rId727" minRId="14525" maxRId="14546">
    <sheetIdMap count="2">
      <sheetId val="1"/>
      <sheetId val="2"/>
    </sheetIdMap>
  </header>
  <header guid="{F5CC45C3-E940-47BC-91D5-E0693E932430}" dateTime="2025-05-22T11:50:17" maxSheetId="3" userName="БутытоваСГ" r:id="rId728" minRId="14547">
    <sheetIdMap count="2">
      <sheetId val="1"/>
      <sheetId val="2"/>
    </sheetIdMap>
  </header>
  <header guid="{6B4ED292-4061-4BB3-9FB0-BF015ECDB18A}" dateTime="2025-05-22T13:39:05" maxSheetId="3" userName="БутытоваСГ" r:id="rId729" minRId="14548" maxRId="14549">
    <sheetIdMap count="2">
      <sheetId val="1"/>
      <sheetId val="2"/>
    </sheetIdMap>
  </header>
  <header guid="{E71373F8-90F1-4D88-80ED-BD5160171BD0}" dateTime="2025-05-22T13:40:39" maxSheetId="3" userName="БутытоваСГ" r:id="rId730" minRId="14552" maxRId="14553">
    <sheetIdMap count="2">
      <sheetId val="1"/>
      <sheetId val="2"/>
    </sheetIdMap>
  </header>
  <header guid="{D3909809-F8B7-4F87-A377-580ACD3F02DA}" dateTime="2025-05-22T13:42:14" maxSheetId="3" userName="БутытоваСГ" r:id="rId731">
    <sheetIdMap count="2">
      <sheetId val="1"/>
      <sheetId val="2"/>
    </sheetIdMap>
  </header>
  <header guid="{19FC2D93-8E37-4D9F-AD4A-F464F3B67DFA}" dateTime="2025-05-22T16:48:44" maxSheetId="3" userName="Ольга Владимировна" r:id="rId732" minRId="14556" maxRId="14557">
    <sheetIdMap count="2">
      <sheetId val="1"/>
      <sheetId val="2"/>
    </sheetIdMap>
  </header>
  <header guid="{90AF8AA6-5F18-4859-8099-30F08DB459FD}" dateTime="2025-05-29T10:43:16" maxSheetId="3" userName="БутытоваСГ" r:id="rId733" minRId="14558" maxRId="14567">
    <sheetIdMap count="2">
      <sheetId val="1"/>
      <sheetId val="2"/>
    </sheetIdMap>
  </header>
  <header guid="{90169603-B9E6-4097-A52C-D2032711790F}" dateTime="2025-05-29T10:45:32" maxSheetId="3" userName="БутытоваСГ" r:id="rId734" minRId="14568" maxRId="14574">
    <sheetIdMap count="2">
      <sheetId val="1"/>
      <sheetId val="2"/>
    </sheetIdMap>
  </header>
  <header guid="{7234324C-A309-4FFC-9EF3-5EAEFBCDF306}" dateTime="2025-05-29T10:46:23" maxSheetId="3" userName="БутытоваСГ" r:id="rId735" minRId="14575">
    <sheetIdMap count="2">
      <sheetId val="1"/>
      <sheetId val="2"/>
    </sheetIdMap>
  </header>
  <header guid="{91AFDE44-A10B-4E79-82BA-8F697DA32D1F}" dateTime="2025-06-02T14:35:25" maxSheetId="3" userName="Пользователь" r:id="rId736" minRId="14576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14556" sId="1">
    <oc r="G1" t="inlineStr">
      <is>
        <t>Приложение №7</t>
      </is>
    </oc>
    <nc r="G1" t="inlineStr">
      <is>
        <t>Приложение №6</t>
      </is>
    </nc>
  </rcc>
  <rcc rId="14557" sId="1">
    <oc r="G3" t="inlineStr">
      <is>
        <t>от 27 марта  2025    № 35</t>
      </is>
    </oc>
    <nc r="G3" t="inlineStr">
      <is>
        <t>от __ мая 2025    № ___</t>
      </is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29" sId="1" odxf="1" dxf="1">
    <nc r="A257" t="inlineStr">
      <is>
        <t>Основное мероприятие «Капитальный ремонт учреждений дополнительного образования»</t>
      </is>
    </nc>
    <odxf>
      <fill>
        <patternFill>
          <bgColor rgb="FFFFFF00"/>
        </patternFill>
      </fill>
    </odxf>
    <ndxf>
      <fill>
        <patternFill>
          <bgColor theme="0"/>
        </patternFill>
      </fill>
    </ndxf>
  </rcc>
</revisions>
</file>

<file path=xl/revisions/revisionLog1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559" sId="1" ref="A407:XFD411" action="insertRow">
    <undo index="65535" exp="area" ref3D="1" dr="$A$511:$XFD$511" dn="Z_B67934D4_E797_41BD_A015_871403995F47_.wvu.Rows" sId="1"/>
    <undo index="65535" exp="area" ref3D="1" dr="$A$484:$XFD$484" dn="Z_B67934D4_E797_41BD_A015_871403995F47_.wvu.Rows" sId="1"/>
    <undo index="65535" exp="area" ref3D="1" dr="$A$455:$XFD$455" dn="Z_B67934D4_E797_41BD_A015_871403995F47_.wvu.Rows" sId="1"/>
    <undo index="65535" exp="area" ref3D="1" dr="$A$437:$XFD$438" dn="Z_B67934D4_E797_41BD_A015_871403995F47_.wvu.Rows" sId="1"/>
    <undo index="65535" exp="area" ref3D="1" dr="$A$430:$XFD$431" dn="Z_B67934D4_E797_41BD_A015_871403995F47_.wvu.Rows" sId="1"/>
  </rrc>
  <rcc rId="6560" sId="1" odxf="1" dxf="1">
    <nc r="A407" t="inlineStr">
      <is>
        <t>КУЛЬТУРА, КИНЕМАТОГРАФИЯ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color indexed="8"/>
        <name val="Times New Roman"/>
        <family val="1"/>
      </font>
      <fill>
        <patternFill patternType="solid">
          <bgColor rgb="FF66FFFF"/>
        </patternFill>
      </fill>
    </ndxf>
  </rcc>
  <rcc rId="6561" sId="1" odxf="1" dxf="1">
    <nc r="B407" t="inlineStr">
      <is>
        <t>971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rgb="FF66FFFF"/>
        </patternFill>
      </fill>
    </ndxf>
  </rcc>
  <rfmt sheetId="1" sqref="C407" start="0" length="0">
    <dxf>
      <font>
        <b/>
        <name val="Times New Roman"/>
        <family val="1"/>
      </font>
      <fill>
        <patternFill patternType="solid">
          <bgColor rgb="FF66FFFF"/>
        </patternFill>
      </fill>
    </dxf>
  </rfmt>
  <rfmt sheetId="1" sqref="D407" start="0" length="0">
    <dxf>
      <fill>
        <patternFill patternType="solid">
          <bgColor rgb="FF66FFFF"/>
        </patternFill>
      </fill>
    </dxf>
  </rfmt>
  <rfmt sheetId="1" sqref="E407" start="0" length="0">
    <dxf>
      <fill>
        <patternFill patternType="solid">
          <bgColor rgb="FF66FFFF"/>
        </patternFill>
      </fill>
    </dxf>
  </rfmt>
  <rfmt sheetId="1" sqref="F407" start="0" length="0">
    <dxf>
      <fill>
        <patternFill patternType="solid">
          <bgColor rgb="FF66FFFF"/>
        </patternFill>
      </fill>
    </dxf>
  </rfmt>
  <rcc rId="6562" sId="1" odxf="1" dxf="1">
    <nc r="G407">
      <f>G408</f>
    </nc>
    <odxf>
      <font>
        <b val="0"/>
        <name val="Times New Roman"/>
        <family val="1"/>
      </font>
      <fill>
        <patternFill>
          <bgColor theme="0"/>
        </patternFill>
      </fill>
    </odxf>
    <ndxf>
      <font>
        <b/>
        <name val="Times New Roman"/>
        <family val="1"/>
      </font>
      <fill>
        <patternFill>
          <bgColor rgb="FF66FFFF"/>
        </patternFill>
      </fill>
    </ndxf>
  </rcc>
  <rfmt sheetId="1" sqref="H407" start="0" length="0">
    <dxf>
      <fill>
        <patternFill patternType="solid">
          <bgColor rgb="FF66FFFF"/>
        </patternFill>
      </fill>
    </dxf>
  </rfmt>
  <rfmt sheetId="1" sqref="I407" start="0" length="0">
    <dxf>
      <fill>
        <patternFill patternType="solid">
          <bgColor rgb="FF66FFFF"/>
        </patternFill>
      </fill>
    </dxf>
  </rfmt>
  <rfmt sheetId="1" sqref="J407" start="0" length="0">
    <dxf>
      <fill>
        <patternFill patternType="solid">
          <bgColor rgb="FF66FFFF"/>
        </patternFill>
      </fill>
    </dxf>
  </rfmt>
  <rfmt sheetId="1" sqref="A407:XFD407" start="0" length="0">
    <dxf>
      <fill>
        <patternFill patternType="solid">
          <bgColor rgb="FF66FFFF"/>
        </patternFill>
      </fill>
    </dxf>
  </rfmt>
  <rcc rId="6563" sId="1" odxf="1" dxf="1">
    <nc r="A408" t="inlineStr">
      <is>
        <t>Культура</t>
      </is>
    </nc>
    <odxf>
      <font>
        <b val="0"/>
        <i val="0"/>
        <name val="Times New Roman"/>
        <family val="1"/>
      </font>
      <fill>
        <patternFill patternType="none">
          <bgColor indexed="65"/>
        </patternFill>
      </fill>
    </odxf>
    <ndxf>
      <font>
        <b/>
        <i/>
        <color indexed="8"/>
        <name val="Times New Roman"/>
        <family val="1"/>
      </font>
      <fill>
        <patternFill patternType="solid">
          <bgColor rgb="FFCCFFFF"/>
        </patternFill>
      </fill>
    </ndxf>
  </rcc>
  <rcc rId="6564" sId="1" odxf="1" dxf="1">
    <nc r="B408" t="inlineStr">
      <is>
        <t>971</t>
      </is>
    </nc>
    <odxf>
      <font>
        <b val="0"/>
        <i val="0"/>
        <name val="Times New Roman"/>
        <family val="1"/>
      </font>
      <fill>
        <patternFill patternType="none">
          <bgColor indexed="65"/>
        </patternFill>
      </fill>
    </odxf>
    <ndxf>
      <font>
        <b/>
        <i/>
        <name val="Times New Roman"/>
        <family val="1"/>
      </font>
      <fill>
        <patternFill patternType="solid">
          <bgColor rgb="FFCCFFFF"/>
        </patternFill>
      </fill>
    </ndxf>
  </rcc>
  <rfmt sheetId="1" sqref="C408" start="0" length="0">
    <dxf>
      <font>
        <b/>
        <i/>
        <name val="Times New Roman"/>
        <family val="1"/>
      </font>
      <fill>
        <patternFill patternType="solid">
          <bgColor rgb="FFCCFFFF"/>
        </patternFill>
      </fill>
    </dxf>
  </rfmt>
  <rfmt sheetId="1" sqref="D408" start="0" length="0">
    <dxf>
      <font>
        <b/>
        <i/>
        <name val="Times New Roman"/>
        <family val="1"/>
      </font>
      <fill>
        <patternFill patternType="solid">
          <bgColor rgb="FFCCFFFF"/>
        </patternFill>
      </fill>
    </dxf>
  </rfmt>
  <rfmt sheetId="1" sqref="E408" start="0" length="0">
    <dxf>
      <fill>
        <patternFill patternType="solid">
          <bgColor rgb="FFCCFFFF"/>
        </patternFill>
      </fill>
    </dxf>
  </rfmt>
  <rfmt sheetId="1" sqref="F408" start="0" length="0">
    <dxf>
      <fill>
        <patternFill patternType="solid">
          <bgColor rgb="FFCCFFFF"/>
        </patternFill>
      </fill>
    </dxf>
  </rfmt>
  <rcc rId="6565" sId="1" odxf="1" dxf="1">
    <nc r="G408">
      <f>G409</f>
    </nc>
    <odxf>
      <font>
        <b val="0"/>
        <i val="0"/>
        <name val="Times New Roman"/>
        <family val="1"/>
      </font>
      <fill>
        <patternFill>
          <bgColor theme="0"/>
        </patternFill>
      </fill>
    </odxf>
    <ndxf>
      <font>
        <b/>
        <i/>
        <name val="Times New Roman"/>
        <family val="1"/>
      </font>
      <fill>
        <patternFill>
          <bgColor rgb="FFCCFFFF"/>
        </patternFill>
      </fill>
    </ndxf>
  </rcc>
  <rfmt sheetId="1" sqref="H408" start="0" length="0">
    <dxf>
      <fill>
        <patternFill patternType="solid">
          <bgColor rgb="FFCCFFFF"/>
        </patternFill>
      </fill>
    </dxf>
  </rfmt>
  <rfmt sheetId="1" sqref="I408" start="0" length="0">
    <dxf>
      <fill>
        <patternFill patternType="solid">
          <bgColor rgb="FFCCFFFF"/>
        </patternFill>
      </fill>
    </dxf>
  </rfmt>
  <rfmt sheetId="1" sqref="J408" start="0" length="0">
    <dxf>
      <fill>
        <patternFill patternType="solid">
          <bgColor rgb="FFCCFFFF"/>
        </patternFill>
      </fill>
    </dxf>
  </rfmt>
  <rfmt sheetId="1" sqref="A408:XFD408" start="0" length="0">
    <dxf>
      <fill>
        <patternFill patternType="solid">
          <bgColor rgb="FFCCFFFF"/>
        </patternFill>
      </fill>
    </dxf>
  </rfmt>
  <rcc rId="6566" sId="1" odxf="1" dxf="1">
    <nc r="A409" t="inlineStr">
      <is>
        <t>Непрограммные расходы</t>
      </is>
    </nc>
    <odxf>
      <font>
        <b val="0"/>
        <i val="0"/>
        <name val="Times New Roman"/>
        <family val="1"/>
      </font>
      <alignment horizontal="left" vertical="center"/>
    </odxf>
    <ndxf>
      <font>
        <b/>
        <i/>
        <color indexed="8"/>
        <name val="Times New Roman"/>
        <family val="1"/>
      </font>
      <alignment horizontal="general" vertical="top"/>
    </ndxf>
  </rcc>
  <rcc rId="6567" sId="1" odxf="1" dxf="1">
    <nc r="B409" t="inlineStr">
      <is>
        <t>971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fmt sheetId="1" sqref="C409" start="0" length="0">
    <dxf>
      <font>
        <b/>
        <i/>
        <name val="Times New Roman"/>
        <family val="1"/>
      </font>
    </dxf>
  </rfmt>
  <rfmt sheetId="1" sqref="D409" start="0" length="0">
    <dxf>
      <font>
        <b/>
        <i/>
        <name val="Times New Roman"/>
        <family val="1"/>
      </font>
    </dxf>
  </rfmt>
  <rcc rId="6568" sId="1" odxf="1" dxf="1">
    <nc r="E409" t="inlineStr">
      <is>
        <t>99900 00000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fmt sheetId="1" sqref="F409" start="0" length="0">
    <dxf>
      <font>
        <b/>
        <name val="Times New Roman"/>
        <family val="1"/>
      </font>
    </dxf>
  </rfmt>
  <rcc rId="6569" sId="1" odxf="1" dxf="1">
    <nc r="G409">
      <f>G410</f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fmt sheetId="1" sqref="A410" start="0" length="0">
    <dxf>
      <font>
        <i/>
        <color indexed="8"/>
        <name val="Times New Roman"/>
        <family val="1"/>
      </font>
    </dxf>
  </rfmt>
  <rcc rId="6570" sId="1" odxf="1" dxf="1">
    <nc r="B410" t="inlineStr">
      <is>
        <t>971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C410" start="0" length="0">
    <dxf>
      <font>
        <i/>
        <name val="Times New Roman"/>
        <family val="1"/>
      </font>
    </dxf>
  </rfmt>
  <rfmt sheetId="1" sqref="D410" start="0" length="0">
    <dxf>
      <font>
        <i/>
        <name val="Times New Roman"/>
        <family val="1"/>
      </font>
    </dxf>
  </rfmt>
  <rcc rId="6571" sId="1" odxf="1" dxf="1">
    <nc r="E410" t="inlineStr">
      <is>
        <t>99900 L5760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572" sId="1" odxf="1" dxf="1">
    <nc r="G410">
      <f>G411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573" sId="1">
    <nc r="A411" t="inlineStr">
      <is>
        <t>Бюджетные инвестиции в объекты капитального строительства государственной (муниципальной) собственности</t>
      </is>
    </nc>
  </rcc>
  <rcc rId="6574" sId="1">
    <nc r="B411" t="inlineStr">
      <is>
        <t>971</t>
      </is>
    </nc>
  </rcc>
  <rcc rId="6575" sId="1">
    <nc r="E411" t="inlineStr">
      <is>
        <t>99900 L5760</t>
      </is>
    </nc>
  </rcc>
  <rcc rId="6576" sId="1">
    <nc r="F411" t="inlineStr">
      <is>
        <t>414</t>
      </is>
    </nc>
  </rcc>
  <rcc rId="6577" sId="1">
    <nc r="C407" t="inlineStr">
      <is>
        <t>11</t>
      </is>
    </nc>
  </rcc>
  <rcc rId="6578" sId="1">
    <nc r="C408" t="inlineStr">
      <is>
        <t>11</t>
      </is>
    </nc>
  </rcc>
  <rcc rId="6579" sId="1">
    <nc r="D408" t="inlineStr">
      <is>
        <t>02</t>
      </is>
    </nc>
  </rcc>
  <rcc rId="6580" sId="1">
    <nc r="C409" t="inlineStr">
      <is>
        <t>11</t>
      </is>
    </nc>
  </rcc>
  <rcc rId="6581" sId="1">
    <nc r="D409" t="inlineStr">
      <is>
        <t>02</t>
      </is>
    </nc>
  </rcc>
  <rcc rId="6582" sId="1">
    <nc r="C410" t="inlineStr">
      <is>
        <t>11</t>
      </is>
    </nc>
  </rcc>
  <rcc rId="6583" sId="1">
    <nc r="D410" t="inlineStr">
      <is>
        <t>02</t>
      </is>
    </nc>
  </rcc>
  <rcc rId="6584" sId="1">
    <nc r="C411" t="inlineStr">
      <is>
        <t>11</t>
      </is>
    </nc>
  </rcc>
  <rcc rId="6585" sId="1">
    <nc r="D411" t="inlineStr">
      <is>
        <t>02</t>
      </is>
    </nc>
  </rcc>
  <rcc rId="6586" sId="1">
    <nc r="G411">
      <f>7486+556.2</f>
    </nc>
  </rcc>
  <rcc rId="6587" sId="1">
    <nc r="A410" t="inlineStr">
      <is>
        <t>Обеспечение комплексного развития сельских территорий</t>
      </is>
    </nc>
  </rcc>
  <rcc rId="6588" sId="1">
    <oc r="G357">
      <f>G358+G376+G397+G402</f>
    </oc>
    <nc r="G357">
      <f>G358+G376+G397+G402+G407</f>
    </nc>
  </rcc>
</revisions>
</file>

<file path=xl/revisions/revisionLog1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89" sId="1">
    <oc r="G568">
      <f>196572.19+1205556-5960.8+84+2336.9+308.9</f>
    </oc>
    <nc r="G568"/>
  </rcc>
  <rcc rId="6590" sId="1">
    <oc r="H568" t="inlineStr">
      <is>
        <t>всего</t>
      </is>
    </oc>
    <nc r="H568"/>
  </rcc>
  <rcc rId="6591" sId="1">
    <oc r="G570">
      <f>G558-G568</f>
    </oc>
    <nc r="G570"/>
  </rcc>
</revisions>
</file>

<file path=xl/revisions/revisionLog1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92" sId="1">
    <oc r="G176">
      <f>82216.9+1677.9</f>
    </oc>
    <nc r="G176">
      <f>38171.1+779+44045.8+899+195.7+327.8</f>
    </nc>
  </rcc>
</revisions>
</file>

<file path=xl/revisions/revisionLog1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593" sId="1" ref="A131:XFD134" action="insertRow">
    <undo index="65535" exp="area" ref3D="1" dr="$A$516:$XFD$516" dn="Z_B67934D4_E797_41BD_A015_871403995F47_.wvu.Rows" sId="1"/>
    <undo index="65535" exp="area" ref3D="1" dr="$A$489:$XFD$489" dn="Z_B67934D4_E797_41BD_A015_871403995F47_.wvu.Rows" sId="1"/>
    <undo index="65535" exp="area" ref3D="1" dr="$A$460:$XFD$460" dn="Z_B67934D4_E797_41BD_A015_871403995F47_.wvu.Rows" sId="1"/>
    <undo index="65535" exp="area" ref3D="1" dr="$A$442:$XFD$443" dn="Z_B67934D4_E797_41BD_A015_871403995F47_.wvu.Rows" sId="1"/>
    <undo index="65535" exp="area" ref3D="1" dr="$A$435:$XFD$436" dn="Z_B67934D4_E797_41BD_A015_871403995F47_.wvu.Rows" sId="1"/>
    <undo index="65535" exp="area" ref3D="1" dr="$A$387:$XFD$391" dn="Z_B67934D4_E797_41BD_A015_871403995F47_.wvu.Rows" sId="1"/>
  </rrc>
  <rcc rId="6594" sId="1" odxf="1" dxf="1">
    <nc r="A131" t="inlineStr">
      <is>
        <t>Сельское хозяйство и рыболовство</t>
      </is>
    </nc>
    <odxf>
      <font>
        <b val="0"/>
        <color indexed="8"/>
        <name val="Times New Roman"/>
        <family val="1"/>
      </font>
      <fill>
        <patternFill patternType="none">
          <bgColor indexed="65"/>
        </patternFill>
      </fill>
    </odxf>
    <ndxf>
      <font>
        <b/>
        <color indexed="8"/>
        <name val="Times New Roman"/>
        <family val="1"/>
      </font>
      <fill>
        <patternFill patternType="solid">
          <bgColor indexed="41"/>
        </patternFill>
      </fill>
    </ndxf>
  </rcc>
  <rcc rId="6595" sId="1" odxf="1" dxf="1">
    <nc r="B131" t="inlineStr">
      <is>
        <t>968</t>
      </is>
    </nc>
    <odxf>
      <font>
        <b val="0"/>
        <i val="0"/>
        <name val="Times New Roman"/>
        <family val="1"/>
      </font>
      <fill>
        <patternFill patternType="none">
          <bgColor indexed="65"/>
        </patternFill>
      </fill>
    </odxf>
    <ndxf>
      <font>
        <b/>
        <i/>
        <name val="Times New Roman"/>
        <family val="1"/>
      </font>
      <fill>
        <patternFill patternType="solid">
          <bgColor indexed="41"/>
        </patternFill>
      </fill>
    </ndxf>
  </rcc>
  <rcc rId="6596" sId="1" odxf="1" dxf="1">
    <nc r="C131" t="inlineStr">
      <is>
        <t>04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fmt sheetId="1" sqref="D131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E131" start="0" length="0">
    <dxf>
      <font>
        <b/>
        <name val="Times New Roman"/>
        <family val="1"/>
      </font>
      <numFmt numFmtId="0" formatCode="General"/>
      <fill>
        <patternFill patternType="solid">
          <bgColor indexed="41"/>
        </patternFill>
      </fill>
      <alignment horizontal="left"/>
    </dxf>
  </rfmt>
  <rfmt sheetId="1" sqref="F131" start="0" length="0">
    <dxf>
      <font>
        <b/>
        <name val="Times New Roman"/>
        <family val="1"/>
      </font>
      <numFmt numFmtId="0" formatCode="General"/>
      <fill>
        <patternFill patternType="solid">
          <bgColor indexed="41"/>
        </patternFill>
      </fill>
      <alignment horizontal="left"/>
    </dxf>
  </rfmt>
  <rcc rId="6597" sId="1" odxf="1" dxf="1">
    <nc r="G131">
      <f>G132</f>
    </nc>
    <odxf>
      <font>
        <b val="0"/>
        <name val="Times New Roman"/>
        <family val="1"/>
      </font>
      <fill>
        <patternFill>
          <bgColor theme="0"/>
        </patternFill>
      </fill>
    </odxf>
    <ndxf>
      <font>
        <b/>
        <name val="Times New Roman"/>
        <family val="1"/>
      </font>
      <fill>
        <patternFill>
          <bgColor indexed="41"/>
        </patternFill>
      </fill>
    </ndxf>
  </rcc>
  <rcc rId="6598" sId="1" odxf="1" dxf="1">
    <nc r="A132" t="inlineStr">
      <is>
        <t>Непрограммные расходы</t>
      </is>
    </nc>
    <odxf>
      <font>
        <b val="0"/>
        <color indexed="8"/>
        <name val="Times New Roman"/>
        <family val="1"/>
      </font>
      <alignment horizontal="left" vertical="center"/>
    </odxf>
    <ndxf>
      <font>
        <b/>
        <color indexed="8"/>
        <name val="Times New Roman"/>
        <family val="1"/>
      </font>
      <alignment horizontal="general" vertical="top"/>
    </ndxf>
  </rcc>
  <rcc rId="6599" sId="1" odxf="1" dxf="1">
    <nc r="B132" t="inlineStr">
      <is>
        <t>968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6600" sId="1" odxf="1" dxf="1">
    <nc r="C132" t="inlineStr">
      <is>
        <t>04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D132" start="0" length="0">
    <dxf>
      <font>
        <b/>
        <name val="Times New Roman"/>
        <family val="1"/>
      </font>
    </dxf>
  </rfmt>
  <rcc rId="6601" sId="1" odxf="1" dxf="1">
    <nc r="E132" t="inlineStr">
      <is>
        <t>99900 00000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F132" start="0" length="0">
    <dxf>
      <font>
        <b/>
        <name val="Times New Roman"/>
        <family val="1"/>
      </font>
      <numFmt numFmtId="0" formatCode="General"/>
      <alignment horizontal="general" vertical="top"/>
    </dxf>
  </rfmt>
  <rcc rId="6602" sId="1" odxf="1" dxf="1">
    <nc r="G132">
      <f>G133+G136</f>
    </nc>
    <odxf>
      <font>
        <b val="0"/>
        <name val="Times New Roman"/>
        <family val="1"/>
      </font>
      <fill>
        <patternFill patternType="solid">
          <bgColor theme="0"/>
        </patternFill>
      </fill>
      <alignment vertical="center"/>
    </odxf>
    <ndxf>
      <font>
        <b/>
        <name val="Times New Roman"/>
        <family val="1"/>
      </font>
      <fill>
        <patternFill patternType="none">
          <bgColor indexed="65"/>
        </patternFill>
      </fill>
      <alignment vertical="top"/>
    </ndxf>
  </rcc>
  <rcc rId="6603" sId="1" odxf="1" dxf="1">
    <nc r="A133" t="inlineStr">
      <is>
        <t xml:space="preserve"> Администрирование отдельного государственного полномочия по организации мероприятий при осуществлении деятельности по обращению с животными без владельцев</t>
      </is>
    </nc>
    <odxf>
      <font>
        <i val="0"/>
        <color indexed="8"/>
        <name val="Times New Roman"/>
        <family val="1"/>
      </font>
    </odxf>
    <ndxf>
      <font>
        <i/>
        <color indexed="8"/>
        <name val="Times New Roman"/>
        <family val="1"/>
      </font>
    </ndxf>
  </rcc>
  <rcc rId="6604" sId="1" odxf="1" dxf="1">
    <nc r="B133" t="inlineStr">
      <is>
        <t>968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605" sId="1" odxf="1" dxf="1">
    <nc r="C133" t="inlineStr">
      <is>
        <t>04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133" start="0" length="0">
    <dxf>
      <font>
        <i/>
        <name val="Times New Roman"/>
        <family val="1"/>
      </font>
    </dxf>
  </rfmt>
  <rcc rId="6606" sId="1" odxf="1" dxf="1">
    <nc r="E133" t="inlineStr">
      <is>
        <t>99900 73200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133" start="0" length="0">
    <dxf>
      <font>
        <i/>
        <name val="Times New Roman"/>
        <family val="1"/>
      </font>
    </dxf>
  </rfmt>
  <rcc rId="6607" sId="1" odxf="1" dxf="1">
    <nc r="G133">
      <f>SUM(G134:G135)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608" sId="1" odxf="1" dxf="1">
    <nc r="A134" t="inlineStr">
      <is>
        <t xml:space="preserve">Фонд оплаты труда учреждений </t>
      </is>
    </nc>
    <odxf>
      <font>
        <color indexed="8"/>
        <name val="Times New Roman"/>
        <family val="1"/>
      </font>
      <numFmt numFmtId="0" formatCode="General"/>
      <alignment vertical="center"/>
    </odxf>
    <ndxf>
      <font>
        <color indexed="8"/>
        <name val="Times New Roman"/>
        <family val="1"/>
      </font>
      <numFmt numFmtId="30" formatCode="@"/>
      <alignment vertical="top"/>
    </ndxf>
  </rcc>
  <rcc rId="6609" sId="1">
    <nc r="B134" t="inlineStr">
      <is>
        <t>968</t>
      </is>
    </nc>
  </rcc>
  <rcc rId="6610" sId="1">
    <nc r="C134" t="inlineStr">
      <is>
        <t>04</t>
      </is>
    </nc>
  </rcc>
  <rcc rId="6611" sId="1">
    <nc r="E134" t="inlineStr">
      <is>
        <t>99900 73200</t>
      </is>
    </nc>
  </rcc>
  <rcc rId="6612" sId="1">
    <nc r="F134" t="inlineStr">
      <is>
        <t>111</t>
      </is>
    </nc>
  </rcc>
  <rcc rId="6613" sId="1" numFmtId="4">
    <nc r="G134">
      <v>46.62</v>
    </nc>
  </rcc>
  <rcc rId="6614" sId="1">
    <nc r="D131" t="inlineStr">
      <is>
        <t>06</t>
      </is>
    </nc>
  </rcc>
  <rcc rId="6615" sId="1">
    <nc r="D132" t="inlineStr">
      <is>
        <t>06</t>
      </is>
    </nc>
  </rcc>
  <rcc rId="6616" sId="1">
    <nc r="D133" t="inlineStr">
      <is>
        <t>06</t>
      </is>
    </nc>
  </rcc>
  <rcc rId="6617" sId="1">
    <nc r="D134" t="inlineStr">
      <is>
        <t>06</t>
      </is>
    </nc>
  </rcc>
</revisions>
</file>

<file path=xl/revisions/revisionLog1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618" sId="1" ref="A135:XFD135" action="insertRow">
    <undo index="65535" exp="area" ref3D="1" dr="$A$520:$XFD$520" dn="Z_B67934D4_E797_41BD_A015_871403995F47_.wvu.Rows" sId="1"/>
    <undo index="65535" exp="area" ref3D="1" dr="$A$493:$XFD$493" dn="Z_B67934D4_E797_41BD_A015_871403995F47_.wvu.Rows" sId="1"/>
    <undo index="65535" exp="area" ref3D="1" dr="$A$464:$XFD$464" dn="Z_B67934D4_E797_41BD_A015_871403995F47_.wvu.Rows" sId="1"/>
    <undo index="65535" exp="area" ref3D="1" dr="$A$446:$XFD$447" dn="Z_B67934D4_E797_41BD_A015_871403995F47_.wvu.Rows" sId="1"/>
    <undo index="65535" exp="area" ref3D="1" dr="$A$439:$XFD$440" dn="Z_B67934D4_E797_41BD_A015_871403995F47_.wvu.Rows" sId="1"/>
    <undo index="65535" exp="area" ref3D="1" dr="$A$391:$XFD$395" dn="Z_B67934D4_E797_41BD_A015_871403995F47_.wvu.Rows" sId="1"/>
  </rrc>
  <rcc rId="6619" sId="1">
    <oc r="A132" t="inlineStr">
      <is>
        <t>Непрограммные расходы</t>
      </is>
    </oc>
    <nc r="A132" t="inlineStr">
      <is>
        <t>Муниципальная Программа «Обеспечение безопасности населения от чрезвычайных ситуаций природного и техногенного характера на территории муниципального образования "Селенгинский район" на период 2020-2024 годы»</t>
      </is>
    </nc>
  </rcc>
  <rcc rId="6620" sId="1" odxf="1" dxf="1">
    <oc r="A133" t="inlineStr">
      <is>
        <t xml:space="preserve"> Администрирование отдельного государственного полномочия по организации мероприятий при осуществлении деятельности по обращению с животными без владельцев</t>
      </is>
    </oc>
    <nc r="A133" t="inlineStr">
      <is>
        <t>Основное мероприятие "Участие в предупреждении и ликвидации последствий ЧС в границах муниципального образования "Селенгинский район""</t>
      </is>
    </nc>
    <odxf>
      <font>
        <color indexed="8"/>
        <name val="Times New Roman"/>
        <family val="1"/>
      </font>
      <alignment horizontal="left" vertical="center"/>
    </odxf>
    <ndxf>
      <font>
        <color indexed="8"/>
        <name val="Times New Roman"/>
        <family val="1"/>
      </font>
      <alignment horizontal="general" vertical="top"/>
    </ndxf>
  </rcc>
  <rcc rId="6621" sId="1" odxf="1" dxf="1">
    <oc r="A134" t="inlineStr">
      <is>
        <t xml:space="preserve">Фонд оплаты труда учреждений </t>
      </is>
    </oc>
    <nc r="A134" t="inlineStr">
      <is>
        <t>Выполнение расходных обязательств по предупреждению чрезвычайных ситуаций в целях защиты населения от негативного воздействия поверхностных водных объектов</t>
      </is>
    </nc>
    <odxf>
      <font>
        <i val="0"/>
        <name val="Times New Roman"/>
        <family val="1"/>
      </font>
      <numFmt numFmtId="30" formatCode="@"/>
      <alignment horizontal="left"/>
    </odxf>
    <ndxf>
      <font>
        <i/>
        <name val="Times New Roman"/>
        <family val="1"/>
      </font>
      <numFmt numFmtId="0" formatCode="General"/>
      <alignment horizontal="general"/>
    </ndxf>
  </rcc>
  <rcc rId="6622" sId="1" odxf="1" dxf="1">
    <nc r="A135" t="inlineStr">
      <is>
        <t>Прочие закупки товаров, работ и услуг для государственных (муниципальных) нужд</t>
      </is>
    </nc>
    <odxf>
      <font>
        <name val="Times New Roman"/>
        <family val="1"/>
      </font>
      <numFmt numFmtId="30" formatCode="@"/>
      <fill>
        <patternFill patternType="none"/>
      </fill>
      <alignment vertical="top"/>
    </odxf>
    <ndxf>
      <font>
        <color indexed="8"/>
        <name val="Times New Roman"/>
        <family val="1"/>
      </font>
      <numFmt numFmtId="0" formatCode="General"/>
      <fill>
        <patternFill patternType="solid"/>
      </fill>
      <alignment vertical="center"/>
    </ndxf>
  </rcc>
  <rcc rId="6623" sId="1">
    <oc r="E132" t="inlineStr">
      <is>
        <t>99900 00000</t>
      </is>
    </oc>
    <nc r="E132" t="inlineStr">
      <is>
        <t>18000 00000</t>
      </is>
    </nc>
  </rcc>
  <rfmt sheetId="1" sqref="F132" start="0" length="0">
    <dxf>
      <numFmt numFmtId="30" formatCode="@"/>
      <alignment horizontal="center" vertical="center"/>
    </dxf>
  </rfmt>
  <rcc rId="6624" sId="1" odxf="1" dxf="1">
    <oc r="G132">
      <f>G133+G137</f>
    </oc>
    <nc r="G132">
      <f>G133</f>
    </nc>
    <odxf>
      <alignment vertical="top"/>
    </odxf>
    <ndxf>
      <alignment vertical="center"/>
    </ndxf>
  </rcc>
  <rcc rId="6625" sId="1">
    <oc r="E133" t="inlineStr">
      <is>
        <t>99900 73200</t>
      </is>
    </oc>
    <nc r="E133" t="inlineStr">
      <is>
        <t>18001 00000</t>
      </is>
    </nc>
  </rcc>
  <rcc rId="6626" sId="1" odxf="1" dxf="1">
    <oc r="G133">
      <f>SUM(G134:G136)</f>
    </oc>
    <nc r="G133">
      <f>G134</f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fmt sheetId="1" sqref="C134" start="0" length="0">
    <dxf>
      <font>
        <i/>
        <name val="Times New Roman"/>
        <family val="1"/>
      </font>
    </dxf>
  </rfmt>
  <rfmt sheetId="1" sqref="D134" start="0" length="0">
    <dxf>
      <font>
        <i/>
        <name val="Times New Roman"/>
        <family val="1"/>
      </font>
    </dxf>
  </rfmt>
  <rcc rId="6627" sId="1" odxf="1" dxf="1">
    <oc r="E134" t="inlineStr">
      <is>
        <t>99900 73200</t>
      </is>
    </oc>
    <nc r="E134" t="inlineStr">
      <is>
        <t>18001 S2М80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628" sId="1" odxf="1" dxf="1">
    <oc r="F134" t="inlineStr">
      <is>
        <t>111</t>
      </is>
    </oc>
    <nc r="F134"/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629" sId="1" odxf="1" dxf="1" numFmtId="4">
    <oc r="G134">
      <v>46.62</v>
    </oc>
    <nc r="G134">
      <f>G135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6630" sId="1" odxf="1" dxf="1">
    <nc r="C135" t="inlineStr">
      <is>
        <t>04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6631" sId="1" odxf="1" dxf="1">
    <nc r="D135" t="inlineStr">
      <is>
        <t>06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6632" sId="1">
    <nc r="E135" t="inlineStr">
      <is>
        <t>18001 S2М80</t>
      </is>
    </nc>
  </rcc>
  <rcc rId="6633" sId="1" odxf="1" dxf="1">
    <nc r="F135" t="inlineStr">
      <is>
        <t>244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6634" sId="1">
    <nc r="G135">
      <f>15894.1+836.5327</f>
    </nc>
  </rcc>
  <rcc rId="6635" sId="1">
    <nc r="B135" t="inlineStr">
      <is>
        <t>968</t>
      </is>
    </nc>
  </rcc>
  <rfmt sheetId="1" sqref="B134" start="0" length="2147483647">
    <dxf>
      <font>
        <i/>
      </font>
    </dxf>
  </rfmt>
  <rcc rId="6636" sId="1">
    <oc r="G123">
      <f>G124+G136</f>
    </oc>
    <nc r="G123">
      <f>G124+G136+G131</f>
    </nc>
  </rcc>
</revisions>
</file>

<file path=xl/revisions/revisionLog1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37" sId="1">
    <oc r="G526">
      <f>SUM(G527:G531)</f>
    </oc>
    <nc r="G526">
      <f>SUM(G527:G531)</f>
    </nc>
  </rcc>
  <rcc rId="6638" sId="1">
    <oc r="G523">
      <f>SUM(G524:G525)</f>
    </oc>
    <nc r="G523">
      <f>SUM(G524:G525)</f>
    </nc>
  </rcc>
  <rcc rId="6639" sId="1">
    <oc r="G508">
      <f>SUM(G509:G510)</f>
    </oc>
    <nc r="G508">
      <f>SUM(G509:G510)</f>
    </nc>
  </rcc>
  <rcc rId="6640" sId="1">
    <oc r="G494">
      <f>G495+G491</f>
    </oc>
    <nc r="G494">
      <f>G495</f>
    </nc>
  </rcc>
  <rcc rId="6641" sId="1">
    <oc r="G488">
      <f>G493</f>
    </oc>
    <nc r="G488">
      <f>G493+G489</f>
    </nc>
  </rcc>
</revisions>
</file>

<file path=xl/revisions/revisionLog1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42" sId="1">
    <oc r="G551">
      <f>SUM(G552:G556)</f>
    </oc>
    <nc r="G551">
      <f>SUM(G552:G556)</f>
    </nc>
  </rcc>
</revisions>
</file>

<file path=xl/revisions/revisionLog1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43" sId="1">
    <oc r="G172">
      <f>G405+G173</f>
    </oc>
    <nc r="G172">
      <f>G173</f>
    </nc>
  </rcc>
</revisions>
</file>

<file path=xl/revisions/revisionLog1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644" sId="1" ref="A171:XFD173" action="insertRow">
    <undo index="65535" exp="area" ref3D="1" dr="$A$521:$XFD$521" dn="Z_B67934D4_E797_41BD_A015_871403995F47_.wvu.Rows" sId="1"/>
    <undo index="65535" exp="area" ref3D="1" dr="$A$494:$XFD$494" dn="Z_B67934D4_E797_41BD_A015_871403995F47_.wvu.Rows" sId="1"/>
    <undo index="65535" exp="area" ref3D="1" dr="$A$465:$XFD$465" dn="Z_B67934D4_E797_41BD_A015_871403995F47_.wvu.Rows" sId="1"/>
    <undo index="65535" exp="area" ref3D="1" dr="$A$447:$XFD$448" dn="Z_B67934D4_E797_41BD_A015_871403995F47_.wvu.Rows" sId="1"/>
    <undo index="65535" exp="area" ref3D="1" dr="$A$440:$XFD$441" dn="Z_B67934D4_E797_41BD_A015_871403995F47_.wvu.Rows" sId="1"/>
    <undo index="65535" exp="area" ref3D="1" dr="$A$392:$XFD$396" dn="Z_B67934D4_E797_41BD_A015_871403995F47_.wvu.Rows" sId="1"/>
  </rrc>
  <rcc rId="6645" sId="1" odxf="1" dxf="1">
    <nc r="A171" t="inlineStr">
      <is>
        <t>Непрограммные расходы</t>
      </is>
    </nc>
    <odxf>
      <font>
        <b val="0"/>
        <color indexed="8"/>
        <name val="Times New Roman"/>
        <family val="1"/>
      </font>
      <alignment horizontal="left" vertical="center"/>
    </odxf>
    <ndxf>
      <font>
        <b/>
        <color indexed="8"/>
        <name val="Times New Roman"/>
        <family val="1"/>
      </font>
      <alignment horizontal="general" vertical="top"/>
    </ndxf>
  </rcc>
  <rcc rId="6646" sId="1" odxf="1" dxf="1" numFmtId="30">
    <nc r="B171">
      <v>968</v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6647" sId="1" odxf="1" dxf="1">
    <nc r="C171" t="inlineStr">
      <is>
        <t>05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D171" start="0" length="0">
    <dxf>
      <font>
        <b/>
        <name val="Times New Roman"/>
        <family val="1"/>
      </font>
    </dxf>
  </rfmt>
  <rcc rId="6648" sId="1" odxf="1" dxf="1">
    <nc r="E171" t="inlineStr">
      <is>
        <t>99900 00000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F171" start="0" length="0">
    <dxf>
      <font>
        <b/>
        <name val="Times New Roman"/>
        <family val="1"/>
      </font>
      <fill>
        <patternFill patternType="none">
          <bgColor indexed="65"/>
        </patternFill>
      </fill>
    </dxf>
  </rfmt>
  <rcc rId="6649" sId="1" odxf="1" dxf="1">
    <nc r="G171">
      <f>G172</f>
    </nc>
    <odxf>
      <font>
        <b val="0"/>
        <name val="Times New Roman"/>
        <family val="1"/>
      </font>
      <fill>
        <patternFill patternType="solid">
          <bgColor theme="0"/>
        </patternFill>
      </fill>
    </odxf>
    <ndxf>
      <font>
        <b/>
        <name val="Times New Roman"/>
        <family val="1"/>
      </font>
      <fill>
        <patternFill patternType="none">
          <bgColor indexed="65"/>
        </patternFill>
      </fill>
    </ndxf>
  </rcc>
  <rfmt sheetId="1" sqref="A172" start="0" length="0">
    <dxf>
      <font>
        <i/>
        <color indexed="8"/>
        <name val="Times New Roman"/>
        <family val="1"/>
      </font>
      <alignment horizontal="general" vertical="top"/>
    </dxf>
  </rfmt>
  <rcc rId="6650" sId="1" odxf="1" dxf="1">
    <nc r="B172" t="inlineStr">
      <is>
        <t>968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651" sId="1" odxf="1" dxf="1">
    <nc r="C172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172" start="0" length="0">
    <dxf>
      <font>
        <i/>
        <name val="Times New Roman"/>
        <family val="1"/>
      </font>
    </dxf>
  </rfmt>
  <rcc rId="6652" sId="1" odxf="1" dxf="1">
    <nc r="E172" t="inlineStr">
      <is>
        <t>999F2 54240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172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cc rId="6653" sId="1" odxf="1" dxf="1">
    <nc r="G172">
      <f>G173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A173" start="0" length="0">
    <dxf>
      <font>
        <color indexed="8"/>
        <name val="Times New Roman"/>
        <family val="1"/>
      </font>
      <fill>
        <patternFill patternType="solid">
          <bgColor theme="0"/>
        </patternFill>
      </fill>
    </dxf>
  </rfmt>
  <rcc rId="6654" sId="1">
    <nc r="B173" t="inlineStr">
      <is>
        <t>968</t>
      </is>
    </nc>
  </rcc>
  <rcc rId="6655" sId="1">
    <nc r="C173" t="inlineStr">
      <is>
        <t>05</t>
      </is>
    </nc>
  </rcc>
  <rcc rId="6656" sId="1">
    <nc r="E173" t="inlineStr">
      <is>
        <t>999F2 54240</t>
      </is>
    </nc>
  </rcc>
  <rfmt sheetId="1" sqref="F173" start="0" length="0">
    <dxf>
      <fill>
        <patternFill patternType="none">
          <bgColor indexed="65"/>
        </patternFill>
      </fill>
    </dxf>
  </rfmt>
  <rcc rId="6657" sId="1">
    <nc r="D171" t="inlineStr">
      <is>
        <t>03</t>
      </is>
    </nc>
  </rcc>
  <rcc rId="6658" sId="1">
    <nc r="D172" t="inlineStr">
      <is>
        <t>03</t>
      </is>
    </nc>
  </rcc>
  <rcc rId="6659" sId="1">
    <nc r="D173" t="inlineStr">
      <is>
        <t>03</t>
      </is>
    </nc>
  </rcc>
  <rcc rId="6660" sId="1" numFmtId="4">
    <nc r="G173">
      <v>3100</v>
    </nc>
  </rcc>
  <rcc rId="6661" sId="1">
    <oc r="G166">
      <f>G167</f>
    </oc>
    <nc r="G166">
      <f>G167+G171</f>
    </nc>
  </rcc>
  <rcc rId="6662" sId="1">
    <nc r="F173" t="inlineStr">
      <is>
        <t>622</t>
      </is>
    </nc>
  </rcc>
  <rcc rId="6663" sId="1">
    <nc r="A172" t="inlineStr">
      <is>
        <t>Прочие мероприятия , связанные с выполнением обязательств ОМСУ</t>
      </is>
    </nc>
  </rcc>
  <rcc rId="6664" sId="1" odxf="1" dxf="1">
    <nc r="A173" t="inlineStr">
      <is>
        <t>Субсидии автономным учреждениям на иные цели</t>
      </is>
    </nc>
    <ndxf>
      <font>
        <color indexed="8"/>
        <name val="Times New Roman"/>
        <family val="1"/>
      </font>
      <fill>
        <patternFill patternType="none">
          <bgColor indexed="65"/>
        </patternFill>
      </fill>
    </ndxf>
  </rcc>
</revisions>
</file>

<file path=xl/revisions/revisionLog1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665" sId="1" ref="A406:XFD409" action="insertRow">
    <undo index="65535" exp="area" ref3D="1" dr="$A$524:$XFD$524" dn="Z_B67934D4_E797_41BD_A015_871403995F47_.wvu.Rows" sId="1"/>
    <undo index="65535" exp="area" ref3D="1" dr="$A$497:$XFD$497" dn="Z_B67934D4_E797_41BD_A015_871403995F47_.wvu.Rows" sId="1"/>
    <undo index="65535" exp="area" ref3D="1" dr="$A$468:$XFD$468" dn="Z_B67934D4_E797_41BD_A015_871403995F47_.wvu.Rows" sId="1"/>
    <undo index="65535" exp="area" ref3D="1" dr="$A$450:$XFD$451" dn="Z_B67934D4_E797_41BD_A015_871403995F47_.wvu.Rows" sId="1"/>
    <undo index="65535" exp="area" ref3D="1" dr="$A$443:$XFD$444" dn="Z_B67934D4_E797_41BD_A015_871403995F47_.wvu.Rows" sId="1"/>
  </rrc>
  <rcc rId="6666" sId="1" odxf="1" dxf="1">
    <nc r="A406" t="inlineStr">
      <is>
        <t>Другие вопросы в области жилищно-коммунального хозяйства</t>
      </is>
    </nc>
    <odxf>
      <fill>
        <patternFill>
          <bgColor indexed="15"/>
        </patternFill>
      </fill>
    </odxf>
    <ndxf>
      <fill>
        <patternFill>
          <bgColor indexed="41"/>
        </patternFill>
      </fill>
    </ndxf>
  </rcc>
  <rcc rId="6667" sId="1" odxf="1" dxf="1">
    <nc r="B406" t="inlineStr">
      <is>
        <t>971</t>
      </is>
    </nc>
    <odxf>
      <fill>
        <patternFill>
          <bgColor indexed="15"/>
        </patternFill>
      </fill>
    </odxf>
    <ndxf>
      <fill>
        <patternFill>
          <bgColor indexed="41"/>
        </patternFill>
      </fill>
    </ndxf>
  </rcc>
  <rcc rId="6668" sId="1" odxf="1" dxf="1">
    <nc r="C406" t="inlineStr">
      <is>
        <t>05</t>
      </is>
    </nc>
    <odxf>
      <fill>
        <patternFill>
          <bgColor indexed="15"/>
        </patternFill>
      </fill>
    </odxf>
    <ndxf>
      <fill>
        <patternFill>
          <bgColor indexed="41"/>
        </patternFill>
      </fill>
    </ndxf>
  </rcc>
  <rfmt sheetId="1" sqref="D406" start="0" length="0">
    <dxf>
      <fill>
        <patternFill>
          <bgColor indexed="41"/>
        </patternFill>
      </fill>
    </dxf>
  </rfmt>
  <rfmt sheetId="1" sqref="E406" start="0" length="0">
    <dxf>
      <fill>
        <patternFill>
          <bgColor indexed="41"/>
        </patternFill>
      </fill>
    </dxf>
  </rfmt>
  <rfmt sheetId="1" sqref="F406" start="0" length="0">
    <dxf>
      <fill>
        <patternFill>
          <bgColor indexed="41"/>
        </patternFill>
      </fill>
    </dxf>
  </rfmt>
  <rcc rId="6669" sId="1" odxf="1" dxf="1">
    <nc r="G406">
      <f>G407</f>
    </nc>
    <odxf>
      <fill>
        <patternFill>
          <bgColor indexed="15"/>
        </patternFill>
      </fill>
    </odxf>
    <ndxf>
      <fill>
        <patternFill>
          <bgColor indexed="41"/>
        </patternFill>
      </fill>
    </ndxf>
  </rcc>
  <rcc rId="6670" sId="1" odxf="1" dxf="1">
    <nc r="A407" t="inlineStr">
      <is>
        <t>Непрограммные расходы</t>
      </is>
    </nc>
    <odxf>
      <fill>
        <patternFill patternType="solid">
          <bgColor indexed="15"/>
        </patternFill>
      </fill>
      <alignment vertical="center"/>
    </odxf>
    <ndxf>
      <fill>
        <patternFill patternType="none">
          <bgColor indexed="65"/>
        </patternFill>
      </fill>
      <alignment vertical="top"/>
    </ndxf>
  </rcc>
  <rcc rId="6671" sId="1" odxf="1" dxf="1">
    <nc r="B407" t="inlineStr">
      <is>
        <t>971</t>
      </is>
    </nc>
    <odxf>
      <fill>
        <patternFill patternType="solid">
          <bgColor indexed="15"/>
        </patternFill>
      </fill>
    </odxf>
    <ndxf>
      <fill>
        <patternFill patternType="none">
          <bgColor indexed="65"/>
        </patternFill>
      </fill>
    </ndxf>
  </rcc>
  <rcc rId="6672" sId="1" odxf="1" dxf="1">
    <nc r="C407" t="inlineStr">
      <is>
        <t>05</t>
      </is>
    </nc>
    <odxf>
      <fill>
        <patternFill patternType="solid">
          <bgColor indexed="15"/>
        </patternFill>
      </fill>
    </odxf>
    <ndxf>
      <fill>
        <patternFill patternType="none">
          <bgColor indexed="65"/>
        </patternFill>
      </fill>
    </ndxf>
  </rcc>
  <rfmt sheetId="1" sqref="D407" start="0" length="0">
    <dxf>
      <fill>
        <patternFill patternType="none">
          <bgColor indexed="65"/>
        </patternFill>
      </fill>
    </dxf>
  </rfmt>
  <rcc rId="6673" sId="1" odxf="1" dxf="1">
    <nc r="E407" t="inlineStr">
      <is>
        <t>99900 00000</t>
      </is>
    </nc>
    <odxf>
      <fill>
        <patternFill patternType="solid">
          <bgColor indexed="15"/>
        </patternFill>
      </fill>
    </odxf>
    <ndxf>
      <fill>
        <patternFill patternType="none">
          <bgColor indexed="65"/>
        </patternFill>
      </fill>
    </ndxf>
  </rcc>
  <rfmt sheetId="1" sqref="F407" start="0" length="0">
    <dxf>
      <fill>
        <patternFill patternType="none">
          <bgColor indexed="65"/>
        </patternFill>
      </fill>
    </dxf>
  </rfmt>
  <rcc rId="6674" sId="1" odxf="1" dxf="1">
    <nc r="G407">
      <f>G630+G408</f>
    </nc>
    <odxf>
      <fill>
        <patternFill patternType="solid">
          <bgColor indexed="15"/>
        </patternFill>
      </fill>
    </odxf>
    <ndxf>
      <fill>
        <patternFill patternType="none">
          <bgColor indexed="65"/>
        </patternFill>
      </fill>
    </ndxf>
  </rcc>
  <rfmt sheetId="1" sqref="A408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  <alignment vertical="top"/>
    </dxf>
  </rfmt>
  <rcc rId="6675" sId="1" odxf="1" dxf="1">
    <nc r="B408" t="inlineStr">
      <is>
        <t>971</t>
      </is>
    </nc>
    <odxf>
      <font>
        <b/>
        <i val="0"/>
        <name val="Times New Roman"/>
        <family val="1"/>
      </font>
      <fill>
        <patternFill patternType="solid">
          <bgColor indexed="15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fmt sheetId="1" sqref="C408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D408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E408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F408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cc rId="6676" sId="1" odxf="1" dxf="1">
    <nc r="G408">
      <f>G409</f>
    </nc>
    <odxf>
      <font>
        <b/>
        <i val="0"/>
        <name val="Times New Roman"/>
        <family val="1"/>
      </font>
      <fill>
        <patternFill patternType="solid">
          <bgColor indexed="15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fmt sheetId="1" sqref="H408" start="0" length="0">
    <dxf>
      <font>
        <b/>
        <name val="Times New Roman CYR"/>
        <family val="1"/>
      </font>
    </dxf>
  </rfmt>
  <rfmt sheetId="1" sqref="I408" start="0" length="0">
    <dxf>
      <font>
        <b/>
        <name val="Times New Roman CYR"/>
        <family val="1"/>
      </font>
    </dxf>
  </rfmt>
  <rfmt sheetId="1" sqref="J408" start="0" length="0">
    <dxf>
      <font>
        <b/>
        <name val="Times New Roman CYR"/>
        <family val="1"/>
      </font>
    </dxf>
  </rfmt>
  <rfmt sheetId="1" sqref="A408:XFD408" start="0" length="0">
    <dxf>
      <font>
        <b/>
        <name val="Times New Roman CYR"/>
        <family val="1"/>
      </font>
    </dxf>
  </rfmt>
  <rfmt sheetId="1" sqref="A409" start="0" length="0">
    <dxf>
      <font>
        <b val="0"/>
        <color indexed="8"/>
        <name val="Times New Roman"/>
        <family val="1"/>
      </font>
      <fill>
        <patternFill>
          <bgColor indexed="65"/>
        </patternFill>
      </fill>
      <alignment horizontal="left"/>
    </dxf>
  </rfmt>
  <rcc rId="6677" sId="1" odxf="1" dxf="1">
    <nc r="B409" t="inlineStr">
      <is>
        <t>971</t>
      </is>
    </nc>
    <odxf>
      <font>
        <b/>
        <name val="Times New Roman"/>
        <family val="1"/>
      </font>
      <fill>
        <patternFill patternType="solid">
          <bgColor indexed="15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fmt sheetId="1" sqref="C409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fmt sheetId="1" sqref="D409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fmt sheetId="1" sqref="E409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fmt sheetId="1" sqref="F409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fmt sheetId="1" sqref="G409" start="0" length="0">
    <dxf>
      <font>
        <b val="0"/>
        <name val="Times New Roman"/>
        <family val="1"/>
      </font>
      <fill>
        <patternFill>
          <bgColor theme="0"/>
        </patternFill>
      </fill>
    </dxf>
  </rfmt>
  <rcc rId="6678" sId="1">
    <nc r="D406" t="inlineStr">
      <is>
        <t>02</t>
      </is>
    </nc>
  </rcc>
  <rcc rId="6679" sId="1">
    <nc r="D407" t="inlineStr">
      <is>
        <t>02</t>
      </is>
    </nc>
  </rcc>
  <rcc rId="6680" sId="1" numFmtId="4">
    <nc r="G409">
      <v>196.8</v>
    </nc>
  </rcc>
  <rcc rId="6681" sId="1" odxf="1" dxf="1">
    <nc r="A408" t="inlineStr">
      <is>
        <t>Прочие мероприятия, связанные с выполнением обязательств органов местного самоуправления</t>
      </is>
    </nc>
    <ndxf>
      <alignment horizontal="left" vertical="center"/>
    </ndxf>
  </rcc>
  <rfmt sheetId="1" sqref="A409" start="0" length="0">
    <dxf>
      <fill>
        <patternFill patternType="none"/>
      </fill>
    </dxf>
  </rfmt>
  <rcc rId="6682" sId="1">
    <nc r="C408" t="inlineStr">
      <is>
        <t>01</t>
      </is>
    </nc>
  </rcc>
  <rcc rId="6683" sId="1">
    <nc r="D408" t="inlineStr">
      <is>
        <t>13</t>
      </is>
    </nc>
  </rcc>
  <rcc rId="6684" sId="1">
    <nc r="C409" t="inlineStr">
      <is>
        <t>01</t>
      </is>
    </nc>
  </rcc>
  <rcc rId="6685" sId="1">
    <nc r="D409" t="inlineStr">
      <is>
        <t>13</t>
      </is>
    </nc>
  </rcc>
  <rcc rId="6686" sId="1">
    <nc r="E408" t="inlineStr">
      <is>
        <t>99900 82900</t>
      </is>
    </nc>
  </rcc>
  <rcc rId="6687" sId="1">
    <nc r="E409" t="inlineStr">
      <is>
        <t>99900 82900</t>
      </is>
    </nc>
  </rcc>
  <rcc rId="6688" sId="1">
    <nc r="F409" t="inlineStr">
      <is>
        <t>244</t>
      </is>
    </nc>
  </rcc>
  <rcc rId="6689" sId="1" odxf="1" dxf="1">
    <nc r="A409" t="inlineStr">
      <is>
        <t>Прочие закупки товаров, работ и услуг для государственных (муниципальных) нужд</t>
      </is>
    </nc>
    <ndxf>
      <fill>
        <patternFill patternType="solid"/>
      </fill>
    </ndxf>
  </rcc>
  <rrc rId="6690" sId="1" ref="A382:XFD383" action="insertRow">
    <undo index="65535" exp="area" ref3D="1" dr="$A$528:$XFD$528" dn="Z_B67934D4_E797_41BD_A015_871403995F47_.wvu.Rows" sId="1"/>
    <undo index="65535" exp="area" ref3D="1" dr="$A$501:$XFD$501" dn="Z_B67934D4_E797_41BD_A015_871403995F47_.wvu.Rows" sId="1"/>
    <undo index="65535" exp="area" ref3D="1" dr="$A$472:$XFD$472" dn="Z_B67934D4_E797_41BD_A015_871403995F47_.wvu.Rows" sId="1"/>
    <undo index="65535" exp="area" ref3D="1" dr="$A$454:$XFD$455" dn="Z_B67934D4_E797_41BD_A015_871403995F47_.wvu.Rows" sId="1"/>
    <undo index="65535" exp="area" ref3D="1" dr="$A$447:$XFD$448" dn="Z_B67934D4_E797_41BD_A015_871403995F47_.wvu.Rows" sId="1"/>
    <undo index="65535" exp="area" ref3D="1" dr="$A$395:$XFD$399" dn="Z_B67934D4_E797_41BD_A015_871403995F47_.wvu.Rows" sId="1"/>
  </rrc>
  <rm rId="6691" sheetId="1" source="A410:XFD411" destination="A382:XFD383" sourceSheetId="1">
    <rfmt sheetId="1" xfDxf="1" sqref="A382:XFD382" start="0" length="0">
      <dxf>
        <font>
          <name val="Times New Roman CYR"/>
          <family val="1"/>
        </font>
        <alignment wrapText="1"/>
      </dxf>
    </rfmt>
    <rfmt sheetId="1" xfDxf="1" sqref="A383:XFD383" start="0" length="0">
      <dxf>
        <font>
          <name val="Times New Roman CYR"/>
          <family val="1"/>
        </font>
        <alignment wrapText="1"/>
      </dxf>
    </rfmt>
    <rfmt sheetId="1" sqref="A382" start="0" length="0">
      <dxf>
        <font>
          <b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82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82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82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82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82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82" start="0" length="0">
      <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383" start="0" length="0">
      <dxf>
        <font>
          <b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83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83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83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83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83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83" start="0" length="0">
      <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6692" sId="1" ref="A410:XFD410" action="deleteRow">
    <undo index="65535" exp="area" ref3D="1" dr="$A$530:$XFD$530" dn="Z_B67934D4_E797_41BD_A015_871403995F47_.wvu.Rows" sId="1"/>
    <undo index="65535" exp="area" ref3D="1" dr="$A$503:$XFD$503" dn="Z_B67934D4_E797_41BD_A015_871403995F47_.wvu.Rows" sId="1"/>
    <undo index="65535" exp="area" ref3D="1" dr="$A$474:$XFD$474" dn="Z_B67934D4_E797_41BD_A015_871403995F47_.wvu.Rows" sId="1"/>
    <undo index="65535" exp="area" ref3D="1" dr="$A$456:$XFD$457" dn="Z_B67934D4_E797_41BD_A015_871403995F47_.wvu.Rows" sId="1"/>
    <undo index="65535" exp="area" ref3D="1" dr="$A$449:$XFD$450" dn="Z_B67934D4_E797_41BD_A015_871403995F47_.wvu.Rows" sId="1"/>
    <rfmt sheetId="1" xfDxf="1" sqref="A410:XFD410" start="0" length="0">
      <dxf>
        <font>
          <name val="Times New Roman CYR"/>
          <family val="1"/>
        </font>
        <alignment wrapText="1"/>
      </dxf>
    </rfmt>
  </rrc>
  <rrc rId="6693" sId="1" ref="A410:XFD410" action="deleteRow">
    <undo index="65535" exp="area" ref3D="1" dr="$A$529:$XFD$529" dn="Z_B67934D4_E797_41BD_A015_871403995F47_.wvu.Rows" sId="1"/>
    <undo index="65535" exp="area" ref3D="1" dr="$A$502:$XFD$502" dn="Z_B67934D4_E797_41BD_A015_871403995F47_.wvu.Rows" sId="1"/>
    <undo index="65535" exp="area" ref3D="1" dr="$A$473:$XFD$473" dn="Z_B67934D4_E797_41BD_A015_871403995F47_.wvu.Rows" sId="1"/>
    <undo index="65535" exp="area" ref3D="1" dr="$A$455:$XFD$456" dn="Z_B67934D4_E797_41BD_A015_871403995F47_.wvu.Rows" sId="1"/>
    <undo index="65535" exp="area" ref3D="1" dr="$A$448:$XFD$449" dn="Z_B67934D4_E797_41BD_A015_871403995F47_.wvu.Rows" sId="1"/>
    <rfmt sheetId="1" xfDxf="1" sqref="A410:XFD410" start="0" length="0">
      <dxf>
        <font>
          <name val="Times New Roman CYR"/>
          <family val="1"/>
        </font>
        <alignment wrapText="1"/>
      </dxf>
    </rfmt>
  </rrc>
  <rcc rId="6694" sId="1">
    <oc r="G381">
      <f>G384</f>
    </oc>
    <nc r="G381">
      <f>G384+G382</f>
    </nc>
  </rcc>
  <rrc rId="6695" sId="1" ref="A408:XFD408" action="deleteRow">
    <undo index="65535" exp="ref" v="1" dr="G408" r="G407" sId="1"/>
    <undo index="65535" exp="area" ref3D="1" dr="$A$528:$XFD$528" dn="Z_B67934D4_E797_41BD_A015_871403995F47_.wvu.Rows" sId="1"/>
    <undo index="65535" exp="area" ref3D="1" dr="$A$501:$XFD$501" dn="Z_B67934D4_E797_41BD_A015_871403995F47_.wvu.Rows" sId="1"/>
    <undo index="65535" exp="area" ref3D="1" dr="$A$472:$XFD$472" dn="Z_B67934D4_E797_41BD_A015_871403995F47_.wvu.Rows" sId="1"/>
    <undo index="65535" exp="area" ref3D="1" dr="$A$454:$XFD$455" dn="Z_B67934D4_E797_41BD_A015_871403995F47_.wvu.Rows" sId="1"/>
    <undo index="65535" exp="area" ref3D="1" dr="$A$447:$XFD$448" dn="Z_B67934D4_E797_41BD_A015_871403995F47_.wvu.Rows" sId="1"/>
    <rfmt sheetId="1" xfDxf="1" sqref="A408:XFD408" start="0" length="0">
      <dxf>
        <font>
          <name val="Times New Roman CYR"/>
          <family val="1"/>
        </font>
        <alignment wrapText="1"/>
      </dxf>
    </rfmt>
    <rcc rId="0" sId="1" dxf="1">
      <nc r="A408" t="inlineStr">
        <is>
          <t>Другие вопросы в области жилищно-коммунального хозяйства</t>
        </is>
      </nc>
      <ndxf>
        <font>
          <b/>
          <name val="Times New Roman"/>
          <family val="1"/>
        </font>
        <fill>
          <patternFill patternType="solid">
            <bgColor indexed="41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08" t="inlineStr">
        <is>
          <t>971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08" t="inlineStr">
        <is>
          <t>05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08" t="inlineStr">
        <is>
          <t>02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08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08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08">
        <f>G409</f>
      </nc>
      <n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6696" sId="1" ref="A408:XFD408" action="deleteRow">
    <undo index="65535" exp="area" ref3D="1" dr="$A$527:$XFD$527" dn="Z_B67934D4_E797_41BD_A015_871403995F47_.wvu.Rows" sId="1"/>
    <undo index="65535" exp="area" ref3D="1" dr="$A$500:$XFD$500" dn="Z_B67934D4_E797_41BD_A015_871403995F47_.wvu.Rows" sId="1"/>
    <undo index="65535" exp="area" ref3D="1" dr="$A$471:$XFD$471" dn="Z_B67934D4_E797_41BD_A015_871403995F47_.wvu.Rows" sId="1"/>
    <undo index="65535" exp="area" ref3D="1" dr="$A$453:$XFD$454" dn="Z_B67934D4_E797_41BD_A015_871403995F47_.wvu.Rows" sId="1"/>
    <undo index="65535" exp="area" ref3D="1" dr="$A$446:$XFD$447" dn="Z_B67934D4_E797_41BD_A015_871403995F47_.wvu.Rows" sId="1"/>
    <rfmt sheetId="1" xfDxf="1" sqref="A408:XFD408" start="0" length="0">
      <dxf>
        <font>
          <name val="Times New Roman CYR"/>
          <family val="1"/>
        </font>
        <alignment wrapText="1"/>
      </dxf>
    </rfmt>
    <rcc rId="0" sId="1" dxf="1">
      <nc r="A408" t="inlineStr">
        <is>
          <t>Непрограммные расходы</t>
        </is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08" t="inlineStr">
        <is>
          <t>971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08" t="inlineStr">
        <is>
          <t>05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08" t="inlineStr">
        <is>
          <t>02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08" t="inlineStr">
        <is>
          <t>99900 00000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08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08">
        <f>G629+G382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6697" sId="1">
    <oc r="G407">
      <f>G410</f>
    </oc>
    <nc r="G407">
      <f>G408</f>
    </nc>
  </rcc>
  <rcv guid="{73FC67B9-3A5E-4402-A781-D3BF0209130F}" action="delete"/>
  <rdn rId="0" localSheetId="1" customView="1" name="Z_73FC67B9_3A5E_4402_A781_D3BF0209130F_.wvu.PrintArea" hidden="1" oldHidden="1" comment="" oldComment="">
    <formula>Ведом.структура!$A$1:$G$570</formula>
    <oldFormula>Ведом.структура!$A$1:$G$570</oldFormula>
  </rdn>
  <rdn rId="0" localSheetId="1" customView="1" name="Z_73FC67B9_3A5E_4402_A781_D3BF0209130F_.wvu.FilterData" hidden="1" oldHidden="1" comment="" oldComment="">
    <formula>Ведом.структура!$A$13:$J$568</formula>
    <oldFormula>Ведом.структура!$A$13:$J$568</oldFormula>
  </rdn>
  <rcv guid="{73FC67B9-3A5E-4402-A781-D3BF0209130F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c rId="13421" sId="1">
    <oc r="G118">
      <f>18776.67349-1431.1-214.25-105-187</f>
    </oc>
    <nc r="G118">
      <f>18776.67349-1431.1-214.25-105-187-3317.95373</f>
    </nc>
  </rcc>
  <rcc rId="13422" sId="1" numFmtId="4">
    <oc r="G623">
      <v>2327193.9957900001</v>
    </oc>
    <nc r="G623">
      <v>2323876.0420599999</v>
    </nc>
  </rcc>
</revisions>
</file>

<file path=xl/revisions/revisionLog1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414:XFD414" start="0" length="2147483647">
    <dxf>
      <font>
        <i val="0"/>
        <charset val="204"/>
      </font>
    </dxf>
  </rfmt>
  <rfmt sheetId="1" sqref="A419:XFD419" start="0" length="2147483647">
    <dxf>
      <font>
        <i val="0"/>
        <charset val="204"/>
      </font>
    </dxf>
  </rfmt>
</revisions>
</file>

<file path=xl/revisions/revisionLog111.xml><?xml version="1.0" encoding="utf-8"?>
<revisions xmlns="http://schemas.openxmlformats.org/spreadsheetml/2006/main" xmlns:r="http://schemas.openxmlformats.org/officeDocument/2006/relationships">
  <rrc rId="13364" sId="1" ref="A494:XFD496" action="insertRow"/>
  <rcc rId="13365" sId="1" odxf="1" dxf="1">
    <nc r="A494" t="inlineStr">
      <is>
        <t>Основное мероприятие "Развитие плавательного бассейна"</t>
      </is>
    </nc>
    <odxf>
      <font>
        <i val="0"/>
        <name val="Times New Roman"/>
        <scheme val="none"/>
      </font>
      <alignment vertical="top" readingOrder="0"/>
    </odxf>
    <ndxf>
      <font>
        <i/>
        <name val="Times New Roman"/>
        <scheme val="none"/>
      </font>
      <alignment vertical="center" readingOrder="0"/>
    </ndxf>
  </rcc>
  <rcc rId="13366" sId="1" odxf="1" dxf="1">
    <nc r="B494" t="inlineStr">
      <is>
        <t>975</t>
      </is>
    </nc>
    <odxf>
      <font>
        <i val="0"/>
        <name val="Times New Roman"/>
        <scheme val="none"/>
      </font>
    </odxf>
    <ndxf>
      <font>
        <i/>
        <name val="Times New Roman"/>
        <scheme val="none"/>
      </font>
    </ndxf>
  </rcc>
  <rcc rId="13367" sId="1" odxf="1" dxf="1">
    <nc r="C494" t="inlineStr">
      <is>
        <t>11</t>
      </is>
    </nc>
    <odxf>
      <font>
        <i val="0"/>
        <name val="Times New Roman"/>
        <scheme val="none"/>
      </font>
    </odxf>
    <ndxf>
      <font>
        <i/>
        <name val="Times New Roman"/>
        <scheme val="none"/>
      </font>
    </ndxf>
  </rcc>
  <rcc rId="13368" sId="1" odxf="1" dxf="1">
    <nc r="D494" t="inlineStr">
      <is>
        <t>02</t>
      </is>
    </nc>
    <odxf>
      <font>
        <i val="0"/>
        <name val="Times New Roman"/>
        <scheme val="none"/>
      </font>
    </odxf>
    <ndxf>
      <font>
        <i/>
        <name val="Times New Roman"/>
        <scheme val="none"/>
      </font>
    </ndxf>
  </rcc>
  <rcc rId="13369" sId="1" odxf="1" dxf="1">
    <nc r="E494" t="inlineStr">
      <is>
        <t>09102 83150</t>
      </is>
    </nc>
    <odxf>
      <font>
        <i val="0"/>
        <name val="Times New Roman"/>
        <scheme val="none"/>
      </font>
      <fill>
        <patternFill patternType="solid">
          <bgColor indexed="9"/>
        </patternFill>
      </fill>
    </odxf>
    <ndxf>
      <font>
        <i/>
        <name val="Times New Roman"/>
        <scheme val="none"/>
      </font>
      <fill>
        <patternFill patternType="none">
          <bgColor indexed="65"/>
        </patternFill>
      </fill>
    </ndxf>
  </rcc>
  <rfmt sheetId="1" sqref="F494" start="0" length="0">
    <dxf>
      <font>
        <b/>
        <name val="Times New Roman"/>
        <scheme val="none"/>
      </font>
    </dxf>
  </rfmt>
  <rcc rId="13370" sId="1" odxf="1" dxf="1">
    <nc r="G494">
      <f>G495</f>
    </nc>
    <odxf>
      <fill>
        <patternFill patternType="solid">
          <bgColor theme="0"/>
        </patternFill>
      </fill>
      <alignment wrapText="1" readingOrder="0"/>
    </odxf>
    <ndxf>
      <fill>
        <patternFill patternType="none">
          <bgColor indexed="65"/>
        </patternFill>
      </fill>
      <alignment wrapText="0" readingOrder="0"/>
    </ndxf>
  </rcc>
  <rcc rId="13371" sId="1" odxf="1" dxf="1">
    <nc r="A495" t="inlineStr">
      <is>
        <t xml:space="preserve">Расходы, связанные с выполнением деятельности учреждения плавательного бассейна </t>
      </is>
    </nc>
    <odxf>
      <font>
        <i val="0"/>
        <name val="Times New Roman"/>
        <scheme val="none"/>
      </font>
      <alignment vertical="top" readingOrder="0"/>
    </odxf>
    <ndxf>
      <font>
        <i/>
        <name val="Times New Roman"/>
        <scheme val="none"/>
      </font>
      <alignment vertical="center" readingOrder="0"/>
    </ndxf>
  </rcc>
  <rcc rId="13372" sId="1" odxf="1" dxf="1">
    <nc r="B495" t="inlineStr">
      <is>
        <t>975</t>
      </is>
    </nc>
    <odxf>
      <font>
        <i val="0"/>
        <name val="Times New Roman"/>
        <scheme val="none"/>
      </font>
    </odxf>
    <ndxf>
      <font>
        <i/>
        <name val="Times New Roman"/>
        <scheme val="none"/>
      </font>
    </ndxf>
  </rcc>
  <rcc rId="13373" sId="1" odxf="1" dxf="1">
    <nc r="C495" t="inlineStr">
      <is>
        <t>11</t>
      </is>
    </nc>
    <odxf>
      <font>
        <i val="0"/>
        <name val="Times New Roman"/>
        <scheme val="none"/>
      </font>
    </odxf>
    <ndxf>
      <font>
        <i/>
        <name val="Times New Roman"/>
        <scheme val="none"/>
      </font>
    </ndxf>
  </rcc>
  <rcc rId="13374" sId="1" odxf="1" dxf="1">
    <nc r="D495" t="inlineStr">
      <is>
        <t>02</t>
      </is>
    </nc>
    <odxf>
      <font>
        <i val="0"/>
        <name val="Times New Roman"/>
        <scheme val="none"/>
      </font>
    </odxf>
    <ndxf>
      <font>
        <i/>
        <name val="Times New Roman"/>
        <scheme val="none"/>
      </font>
    </ndxf>
  </rcc>
  <rcc rId="13375" sId="1" odxf="1" dxf="1">
    <nc r="E495" t="inlineStr">
      <is>
        <t>09102 83150</t>
      </is>
    </nc>
    <odxf>
      <font>
        <i val="0"/>
        <name val="Times New Roman"/>
        <scheme val="none"/>
      </font>
      <fill>
        <patternFill patternType="solid">
          <bgColor indexed="9"/>
        </patternFill>
      </fill>
    </odxf>
    <ndxf>
      <font>
        <i/>
        <name val="Times New Roman"/>
        <scheme val="none"/>
      </font>
      <fill>
        <patternFill patternType="none">
          <bgColor indexed="65"/>
        </patternFill>
      </fill>
    </ndxf>
  </rcc>
  <rfmt sheetId="1" sqref="F495" start="0" length="0">
    <dxf>
      <font>
        <i/>
        <name val="Times New Roman"/>
        <scheme val="none"/>
      </font>
    </dxf>
  </rfmt>
  <rcc rId="13376" sId="1" odxf="1" dxf="1">
    <nc r="G495">
      <f>G496</f>
    </nc>
    <odxf>
      <font>
        <i val="0"/>
        <name val="Times New Roman"/>
        <scheme val="none"/>
      </font>
      <fill>
        <patternFill patternType="solid">
          <bgColor theme="0"/>
        </patternFill>
      </fill>
    </odxf>
    <ndxf>
      <font>
        <i/>
        <name val="Times New Roman"/>
        <scheme val="none"/>
      </font>
      <fill>
        <patternFill patternType="none">
          <bgColor indexed="65"/>
        </patternFill>
      </fill>
    </ndxf>
  </rcc>
  <rcc rId="13377" sId="1" odxf="1" dxf="1">
    <nc r="A496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  <odxf>
      <alignment vertical="top" readingOrder="0"/>
    </odxf>
    <ndxf>
      <alignment vertical="center" readingOrder="0"/>
    </ndxf>
  </rcc>
  <rcc rId="13378" sId="1">
    <nc r="B496" t="inlineStr">
      <is>
        <t>975</t>
      </is>
    </nc>
  </rcc>
  <rcc rId="13379" sId="1">
    <nc r="C496" t="inlineStr">
      <is>
        <t>11</t>
      </is>
    </nc>
  </rcc>
  <rcc rId="13380" sId="1">
    <nc r="D496" t="inlineStr">
      <is>
        <t>02</t>
      </is>
    </nc>
  </rcc>
  <rcc rId="13381" sId="1" odxf="1" dxf="1">
    <nc r="E496" t="inlineStr">
      <is>
        <t>09102 83150</t>
      </is>
    </nc>
    <odxf>
      <fill>
        <patternFill patternType="solid">
          <bgColor indexed="9"/>
        </patternFill>
      </fill>
    </odxf>
    <ndxf>
      <fill>
        <patternFill patternType="none">
          <bgColor indexed="65"/>
        </patternFill>
      </fill>
    </ndxf>
  </rcc>
  <rcc rId="13382" sId="1">
    <nc r="F496" t="inlineStr">
      <is>
        <t>621</t>
      </is>
    </nc>
  </rcc>
  <rcc rId="13383" sId="1" odxf="1" dxf="1" numFmtId="4">
    <nc r="G496">
      <v>13570.17</v>
    </nc>
    <odxf>
      <font>
        <i val="0"/>
        <name val="Times New Roman"/>
        <scheme val="none"/>
      </font>
      <fill>
        <patternFill patternType="solid">
          <bgColor theme="0"/>
        </patternFill>
      </fill>
    </odxf>
    <ndxf>
      <font>
        <i/>
        <name val="Times New Roman"/>
        <scheme val="none"/>
      </font>
      <fill>
        <patternFill patternType="none">
          <bgColor indexed="65"/>
        </patternFill>
      </fill>
    </ndxf>
  </rcc>
  <rrc rId="13384" sId="1" ref="A512:XFD512" action="deleteRow">
    <undo index="1" exp="ref" v="1" dr="G512" r="G502" sId="1"/>
    <rfmt sheetId="1" xfDxf="1" sqref="A512:XFD512" start="0" length="0">
      <dxf>
        <font>
          <name val="Times New Roman CYR"/>
          <scheme val="none"/>
        </font>
        <alignment wrapText="1" readingOrder="0"/>
      </dxf>
    </rfmt>
    <rcc rId="0" sId="1" dxf="1">
      <nc r="A512" t="inlineStr">
        <is>
          <t xml:space="preserve">Непрограммные расходы </t>
        </is>
      </nc>
      <ndxf>
        <font>
          <b/>
          <name val="Times New Roman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12" t="inlineStr">
        <is>
          <t>975</t>
        </is>
      </nc>
      <ndxf>
        <font>
          <b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12" t="inlineStr">
        <is>
          <t>11</t>
        </is>
      </nc>
      <ndxf>
        <font>
          <b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12" t="inlineStr">
        <is>
          <t>03</t>
        </is>
      </nc>
      <ndxf>
        <font>
          <b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12" t="inlineStr">
        <is>
          <t>99900 00000</t>
        </is>
      </nc>
      <ndxf>
        <font>
          <b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512" start="0" length="0">
      <dxf>
        <font>
          <b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512">
        <f>G513</f>
      </nc>
      <ndxf>
        <font>
          <b/>
          <name val="Times New Roman"/>
          <scheme val="none"/>
        </font>
        <numFmt numFmtId="164" formatCode="0.00000"/>
        <alignment horizontal="center" vertical="center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3385" sId="1" ref="A512:XFD512" action="deleteRow">
    <rfmt sheetId="1" xfDxf="1" sqref="A512:XFD512" start="0" length="0">
      <dxf>
        <font>
          <i/>
          <name val="Times New Roman CYR"/>
          <scheme val="none"/>
        </font>
        <alignment wrapText="1" readingOrder="0"/>
      </dxf>
    </rfmt>
    <rcc rId="0" sId="1" dxf="1">
      <nc r="A512" t="inlineStr">
        <is>
          <t>Прочие мероприятия , связанные с выполнением обязательств ОМСУ</t>
        </is>
      </nc>
      <ndxf>
        <font>
          <name val="Times New Roman"/>
          <scheme val="none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12" t="inlineStr">
        <is>
          <t>975</t>
        </is>
      </nc>
      <ndxf>
        <font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12" t="inlineStr">
        <is>
          <t>11</t>
        </is>
      </nc>
      <ndxf>
        <font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12" t="inlineStr">
        <is>
          <t>03</t>
        </is>
      </nc>
      <ndxf>
        <font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12" t="inlineStr">
        <is>
          <t>9990082900</t>
        </is>
      </nc>
      <ndxf>
        <font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512" start="0" length="0">
      <dxf>
        <font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512">
        <f>G513</f>
      </nc>
      <ndxf>
        <font>
          <name val="Times New Roman"/>
          <scheme val="none"/>
        </font>
        <numFmt numFmtId="164" formatCode="0.000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3386" sId="1" ref="A512:XFD512" action="deleteRow">
    <rfmt sheetId="1" xfDxf="1" sqref="A512:XFD512" start="0" length="0">
      <dxf>
        <font>
          <name val="Times New Roman CYR"/>
          <scheme val="none"/>
        </font>
        <alignment wrapText="1" readingOrder="0"/>
      </dxf>
    </rfmt>
    <rcc rId="0" sId="1" dxf="1">
      <nc r="A512" t="inlineStr">
        <is>
          <t>Прочая закупка товаров, работ и услуг</t>
        </is>
      </nc>
      <ndxf>
        <font>
          <name val="Times New Roman"/>
          <scheme val="none"/>
        </font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12" t="inlineStr">
        <is>
          <t>975</t>
        </is>
      </nc>
      <ndxf>
        <font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12" t="inlineStr">
        <is>
          <t>11</t>
        </is>
      </nc>
      <ndxf>
        <font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12" t="inlineStr">
        <is>
          <t>03</t>
        </is>
      </nc>
      <ndxf>
        <font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12" t="inlineStr">
        <is>
          <t>9990082900</t>
        </is>
      </nc>
      <ndxf>
        <font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12" t="inlineStr">
        <is>
          <t>244</t>
        </is>
      </nc>
      <ndxf>
        <font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512">
        <v>13570.17</v>
      </nc>
      <ndxf>
        <font>
          <name val="Times New Roman"/>
          <scheme val="none"/>
        </font>
        <numFmt numFmtId="164" formatCode="0.000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13387" sId="1">
    <oc r="G502">
      <f>G503+#REF!</f>
    </oc>
    <nc r="G502">
      <f>G503</f>
    </nc>
  </rcc>
  <rcc rId="13388" sId="1">
    <oc r="G488">
      <f>G490</f>
    </oc>
    <nc r="G488">
      <f>G490+G494</f>
    </nc>
  </rcc>
  <rcv guid="{B67934D4-E797-41BD-A015-871403995F47}" action="delete"/>
  <rdn rId="0" localSheetId="1" customView="1" name="Z_B67934D4_E797_41BD_A015_871403995F47_.wvu.PrintArea" hidden="1" oldHidden="1">
    <formula>Ведом.структура!$A$1:$G$622</formula>
    <oldFormula>Ведом.структура!$A$1:$G$622</oldFormula>
  </rdn>
  <rdn rId="0" localSheetId="1" customView="1" name="Z_B67934D4_E797_41BD_A015_871403995F47_.wvu.FilterData" hidden="1" oldHidden="1">
    <formula>Ведом.структура!$A$17:$G$630</formula>
    <oldFormula>Ведом.структура!$A$17:$G$630</oldFormula>
  </rdn>
  <rcv guid="{B67934D4-E797-41BD-A015-871403995F47}" action="add"/>
</revisions>
</file>

<file path=xl/revisions/revisionLog1110.xml><?xml version="1.0" encoding="utf-8"?>
<revisions xmlns="http://schemas.openxmlformats.org/spreadsheetml/2006/main" xmlns:r="http://schemas.openxmlformats.org/officeDocument/2006/relationships">
  <rcc rId="13349" sId="1" xfDxf="1" dxf="1">
    <oc r="A40" t="inlineStr">
      <is>
    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    </is>
    </oc>
    <nc r="A40" t="inlineStr">
      <is>
        <t>Функционирование Правительства Российской Федерации, высших исполнительных органов субъектов Российской Федерации, местных администраций</t>
      </is>
    </nc>
    <ndxf>
      <font>
        <b/>
        <name val="Times New Roman"/>
        <scheme val="none"/>
      </font>
      <fill>
        <patternFill patternType="solid">
          <bgColor indexed="41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350" sId="1" xfDxf="1" dxf="1">
    <oc r="A129" t="inlineStr">
      <is>
        <t>Защита населения и территории от чрезвычайных ситуаций природного и техногенного характера, гражданская оборона</t>
      </is>
    </oc>
    <nc r="A129" t="inlineStr">
      <is>
        <t>Защита населения и территории от чрезвычайных ситуаций природного и техногенного характера, пожарная безопасность</t>
      </is>
    </nc>
    <ndxf>
      <font>
        <b/>
        <name val="Times New Roman"/>
        <scheme val="none"/>
      </font>
      <fill>
        <patternFill patternType="solid">
          <bgColor indexed="41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351" sId="1" xfDxf="1" dxf="1">
    <oc r="A258" t="inlineStr">
      <is>
        <t>Молодежная политика и оздоровление детей</t>
      </is>
    </oc>
    <nc r="A258" t="inlineStr">
      <is>
        <t>Молодежная политика</t>
      </is>
    </nc>
    <ndxf>
      <font>
        <b/>
        <name val="Times New Roman"/>
        <scheme val="none"/>
      </font>
      <fill>
        <patternFill patternType="solid">
          <bgColor indexed="41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352" sId="1" xfDxf="1" dxf="1">
    <oc r="A459" t="inlineStr">
      <is>
        <t>Молодежная политика и оздоровление детей</t>
      </is>
    </oc>
    <nc r="A459" t="inlineStr">
      <is>
        <t>Молодежная политика</t>
      </is>
    </nc>
    <ndxf>
      <font>
        <b/>
        <name val="Times New Roman"/>
        <scheme val="none"/>
      </font>
      <fill>
        <patternFill patternType="solid">
          <bgColor indexed="41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353" sId="1" xfDxf="1" dxf="1">
    <oc r="A331" t="inlineStr">
      <is>
        <t>МЕЖБЮДЖЕТНЫЕ ТРАНСФЕРТЫ ОБЩЕГО ХАРАКТЕРА БЮДЖЕТАМ СУБЪЕКТОВ РОССИЙСКОЙ ФЕДЕРАЦИИ И МУНИЦИПАЛЬНЫХ ОБРАЗОВАНИЙ</t>
      </is>
    </oc>
    <nc r="A331" t="inlineStr">
      <is>
        <t>МЕЖБЮДЖЕТНЫЕ ТРАНСФЕРТЫ ОБЩЕГО ХАРАКТЕРА БЮДЖЕТАМ БЮДЖЕТНОЙ СИСТЕМЫ РОССИЙСКОЙ ФЕДЕРАЦИИ</t>
      </is>
    </nc>
    <ndxf>
      <font>
        <b/>
        <name val="Times New Roman"/>
        <scheme val="none"/>
      </font>
      <fill>
        <patternFill patternType="solid">
          <bgColor indexed="15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xfDxf="1" sqref="A612" start="0" length="0">
    <dxf>
      <font>
        <b/>
        <name val="Times New Roman"/>
        <scheme val="none"/>
      </font>
      <fill>
        <patternFill patternType="solid">
          <bgColor indexed="15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v guid="{B67934D4-E797-41BD-A015-871403995F47}" action="delete"/>
  <rdn rId="0" localSheetId="1" customView="1" name="Z_B67934D4_E797_41BD_A015_871403995F47_.wvu.PrintArea" hidden="1" oldHidden="1">
    <formula>Ведом.структура!$A$1:$G$618</formula>
    <oldFormula>Ведом.структура!$A$1:$G$618</oldFormula>
  </rdn>
  <rdn rId="0" localSheetId="1" customView="1" name="Z_B67934D4_E797_41BD_A015_871403995F47_.wvu.FilterData" hidden="1" oldHidden="1">
    <formula>Ведом.структура!$A$13:$G$626</formula>
    <oldFormula>Ведом.структура!$A$13:$G$618</oldFormula>
  </rdn>
  <rcv guid="{B67934D4-E797-41BD-A015-871403995F47}" action="add"/>
</revisions>
</file>

<file path=xl/revisions/revisionLog1111.xml><?xml version="1.0" encoding="utf-8"?>
<revisions xmlns="http://schemas.openxmlformats.org/spreadsheetml/2006/main" xmlns:r="http://schemas.openxmlformats.org/officeDocument/2006/relationships">
  <rcc rId="10867" sId="1" numFmtId="4">
    <nc r="G19">
      <v>64.5</v>
    </nc>
  </rcc>
  <rcc rId="10868" sId="1" numFmtId="4">
    <nc r="G20">
      <v>19.5</v>
    </nc>
  </rcc>
  <rcc rId="10869" sId="1" numFmtId="4">
    <nc r="G97">
      <v>408.2</v>
    </nc>
  </rcc>
  <rcc rId="10870" sId="1" numFmtId="4">
    <nc r="G98">
      <v>123.28</v>
    </nc>
  </rcc>
  <rfmt sheetId="1" sqref="G96:G98">
    <dxf>
      <fill>
        <patternFill>
          <bgColor rgb="FFFFFF00"/>
        </patternFill>
      </fill>
    </dxf>
  </rfmt>
  <rcc rId="10871" sId="1" numFmtId="4">
    <nc r="G340">
      <v>1943.7</v>
    </nc>
  </rcc>
  <rcc rId="10872" sId="1" numFmtId="4">
    <nc r="G341">
      <v>586.97</v>
    </nc>
  </rcc>
  <rfmt sheetId="1" sqref="G339:G341">
    <dxf>
      <fill>
        <patternFill>
          <bgColor rgb="FFFFFF00"/>
        </patternFill>
      </fill>
    </dxf>
  </rfmt>
</revisions>
</file>

<file path=xl/revisions/revisionLog11111.xml><?xml version="1.0" encoding="utf-8"?>
<revisions xmlns="http://schemas.openxmlformats.org/spreadsheetml/2006/main" xmlns:r="http://schemas.openxmlformats.org/officeDocument/2006/relationships">
  <rcc rId="8898" sId="1">
    <oc r="G3" t="inlineStr">
      <is>
        <t>от 17  марта 2023  № 245</t>
      </is>
    </oc>
    <nc r="G3" t="inlineStr">
      <is>
        <t>от ___ июня 2023  № ___</t>
      </is>
    </nc>
  </rcc>
</revisions>
</file>

<file path=xl/revisions/revisionLog1111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700" sId="1" numFmtId="4">
    <oc r="G71">
      <v>300</v>
    </oc>
    <nc r="G71">
      <v>400</v>
    </nc>
  </rcc>
  <rcc rId="6701" sId="1">
    <oc r="G228">
      <f>23099+20000-242.01475</f>
    </oc>
    <nc r="G228">
      <f>23099+20000-242.01475-100</f>
    </nc>
  </rcc>
</revisions>
</file>

<file path=xl/revisions/revisionLog11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241:G243">
    <dxf>
      <fill>
        <patternFill>
          <bgColor theme="0"/>
        </patternFill>
      </fill>
    </dxf>
  </rfmt>
  <rfmt sheetId="1" sqref="G159:G160">
    <dxf>
      <fill>
        <patternFill>
          <bgColor theme="0"/>
        </patternFill>
      </fill>
    </dxf>
  </rfmt>
  <rfmt sheetId="1" sqref="G172">
    <dxf>
      <fill>
        <patternFill>
          <bgColor theme="0"/>
        </patternFill>
      </fill>
    </dxf>
  </rfmt>
  <rfmt sheetId="1" sqref="G517">
    <dxf>
      <fill>
        <patternFill>
          <bgColor theme="0"/>
        </patternFill>
      </fill>
    </dxf>
  </rfmt>
</revisions>
</file>

<file path=xl/revisions/revisionLog1113.xml><?xml version="1.0" encoding="utf-8"?>
<revisions xmlns="http://schemas.openxmlformats.org/spreadsheetml/2006/main" xmlns:r="http://schemas.openxmlformats.org/officeDocument/2006/relationships">
  <rrc rId="6813" sId="1" ref="A1:XFD4" action="insertRow">
    <undo index="20" exp="area" ref3D="1" dr="$A$528:$XFD$528" dn="Z_B67934D4_E797_41BD_A015_871403995F47_.wvu.Rows" sId="1"/>
    <undo index="18" exp="area" ref3D="1" dr="$A$501:$XFD$501" dn="Z_B67934D4_E797_41BD_A015_871403995F47_.wvu.Rows" sId="1"/>
    <undo index="16" exp="area" ref3D="1" dr="$A$472:$XFD$472" dn="Z_B67934D4_E797_41BD_A015_871403995F47_.wvu.Rows" sId="1"/>
    <undo index="14" exp="area" ref3D="1" dr="$A$454:$XFD$455" dn="Z_B67934D4_E797_41BD_A015_871403995F47_.wvu.Rows" sId="1"/>
    <undo index="10" exp="area" ref3D="1" dr="$A$447:$XFD$448" dn="Z_B67934D4_E797_41BD_A015_871403995F47_.wvu.Rows" sId="1"/>
    <undo index="6" exp="area" ref3D="1" dr="$A$397:$XFD$407" dn="Z_B67934D4_E797_41BD_A015_871403995F47_.wvu.Rows" sId="1"/>
  </rrc>
  <rfmt sheetId="1" sqref="G1" start="0" length="0">
    <dxf>
      <font>
        <name val="Times New Roman"/>
        <scheme val="none"/>
      </font>
      <alignment horizontal="right" wrapText="0" readingOrder="0"/>
    </dxf>
  </rfmt>
  <rcc rId="6814" sId="1" odxf="1" dxf="1">
    <nc r="G2" t="inlineStr">
      <is>
        <t>к решению районного Совета депутатов МО "Селенгинский район"</t>
      </is>
    </nc>
    <odxf>
      <font>
        <name val="Times New Roman CYR"/>
        <scheme val="none"/>
      </font>
      <alignment horizontal="general" wrapText="1" readingOrder="0"/>
    </odxf>
    <ndxf>
      <font>
        <name val="Times New Roman"/>
        <scheme val="none"/>
      </font>
      <alignment horizontal="right" wrapText="0" readingOrder="0"/>
    </ndxf>
  </rcc>
  <rcc rId="6815" sId="1" odxf="1" dxf="1">
    <nc r="G3" t="inlineStr">
      <is>
        <t>от ________ 2023  № ____</t>
      </is>
    </nc>
    <odxf>
      <font>
        <name val="Times New Roman CYR"/>
        <scheme val="none"/>
      </font>
      <alignment horizontal="general" wrapText="1" readingOrder="0"/>
    </odxf>
    <ndxf>
      <font>
        <name val="Times New Roman"/>
        <scheme val="none"/>
      </font>
      <alignment horizontal="right" wrapText="0" readingOrder="0"/>
    </ndxf>
  </rcc>
  <rcc rId="6816" sId="1">
    <nc r="G1" t="inlineStr">
      <is>
        <t xml:space="preserve">Приложение №5       </t>
      </is>
    </nc>
  </rcc>
  <rdn rId="0" localSheetId="1" customView="1" name="Z_B67934D4_E797_41BD_A015_871403995F47_.wvu.Rows" hidden="1" oldHidden="1">
    <oldFormula>Ведом.структура!#REF!,Ведом.структура!#REF!,Ведом.структура!#REF!,Ведом.структура!$401:$411,Ведом.структура!#REF!,Ведом.структура!$451:$452,Ведом.структура!#REF!,Ведом.структура!$458:$459,Ведом.структура!$476:$476,Ведом.структура!$505:$505,Ведом.структура!$532:$532</oldFormula>
  </rdn>
  <rcv guid="{B67934D4-E797-41BD-A015-871403995F47}" action="delete"/>
  <rdn rId="0" localSheetId="1" customView="1" name="Z_B67934D4_E797_41BD_A015_871403995F47_.wvu.PrintArea" hidden="1" oldHidden="1">
    <formula>Ведом.структура!$A$1:$G$574</formula>
    <oldFormula>Ведом.структура!$A$5:$G$574</oldFormula>
  </rdn>
  <rdn rId="0" localSheetId="1" customView="1" name="Z_B67934D4_E797_41BD_A015_871403995F47_.wvu.FilterData" hidden="1" oldHidden="1">
    <formula>Ведом.структура!$A$17:$I$574</formula>
    <oldFormula>Ведом.структура!$A$17:$J$574</oldFormula>
  </rdn>
  <rcv guid="{B67934D4-E797-41BD-A015-871403995F47}" action="add"/>
</revisions>
</file>

<file path=xl/revisions/revisionLog1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87:XFD187" start="0" length="2147483647">
    <dxf>
      <font>
        <i val="0"/>
        <charset val="204"/>
      </font>
    </dxf>
  </rfmt>
</revisions>
</file>

<file path=xl/revisions/revisionLog1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702" sId="1">
    <oc r="E404" t="inlineStr">
      <is>
        <t>04201 L5110</t>
      </is>
    </oc>
    <nc r="E404" t="inlineStr">
      <is>
        <t>04201 S2П90</t>
      </is>
    </nc>
  </rcc>
  <rcc rId="6703" sId="1" odxf="1" dxf="1">
    <oc r="E403" t="inlineStr">
      <is>
        <t>04201 L5110</t>
      </is>
    </oc>
    <nc r="E403" t="inlineStr">
      <is>
        <t>04201 S2П90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E403" start="0" length="2147483647">
    <dxf>
      <font>
        <i/>
      </font>
    </dxf>
  </rfmt>
  <rcc rId="6704" sId="1">
    <oc r="A403" t="inlineStr">
      <is>
        <t>Проведение комплексных кадастровых работ в рамках федеральной целевой программы "Развитие единой государсвенной системы регистрации прав и кадастрового учета недвижимости"</t>
      </is>
    </oc>
    <nc r="A403" t="inlineStr">
      <is>
        <t>Субсидия на комплексные кадастровые работы, финансируемые из средств республиканского бюджета</t>
      </is>
    </nc>
  </rcc>
</revisions>
</file>

<file path=xl/revisions/revisionLog114.xml><?xml version="1.0" encoding="utf-8"?>
<revisions xmlns="http://schemas.openxmlformats.org/spreadsheetml/2006/main" xmlns:r="http://schemas.openxmlformats.org/officeDocument/2006/relationships">
  <rcc rId="13808" sId="1">
    <oc r="G3" t="inlineStr">
      <is>
        <t>от 24 февраля 2025    № 28</t>
      </is>
    </oc>
    <nc r="G3" t="inlineStr">
      <is>
        <t>от _______ 2025    № ___</t>
      </is>
    </nc>
  </rcc>
</revisions>
</file>

<file path=xl/revisions/revisionLog11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705" sId="1">
    <oc r="G404">
      <f>367.6+19.4</f>
    </oc>
    <nc r="G404">
      <f>367.6386+19.4</f>
    </nc>
  </rcc>
</revisions>
</file>

<file path=xl/revisions/revisionLog1142.xml><?xml version="1.0" encoding="utf-8"?>
<revisions xmlns="http://schemas.openxmlformats.org/spreadsheetml/2006/main" xmlns:r="http://schemas.openxmlformats.org/officeDocument/2006/relationships">
  <rcc rId="7395" sId="1">
    <oc r="G3" t="inlineStr">
      <is>
        <t>от 12 января 2023  № 233</t>
      </is>
    </oc>
    <nc r="G3" t="inlineStr">
      <is>
        <t>от 26 января 2023  № 236</t>
      </is>
    </nc>
  </rcc>
</revisions>
</file>

<file path=xl/revisions/revisionLog1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706" sId="1">
    <oc r="E402" t="inlineStr">
      <is>
        <t>04201 82170</t>
      </is>
    </oc>
    <nc r="E402" t="inlineStr">
      <is>
        <t>04103 82170</t>
      </is>
    </nc>
  </rcc>
  <rcc rId="6707" sId="1">
    <oc r="E403" t="inlineStr">
      <is>
        <t>04201 S2П90</t>
      </is>
    </oc>
    <nc r="E403" t="inlineStr">
      <is>
        <t>04103 S2П90</t>
      </is>
    </nc>
  </rcc>
  <rcc rId="6708" sId="1">
    <oc r="E404" t="inlineStr">
      <is>
        <t>04201 S2П90</t>
      </is>
    </oc>
    <nc r="E404" t="inlineStr">
      <is>
        <t>04103 S2П90</t>
      </is>
    </nc>
  </rcc>
  <rcc rId="6709" sId="1">
    <oc r="E405" t="inlineStr">
      <is>
        <t>04201 S2310</t>
      </is>
    </oc>
    <nc r="E405" t="inlineStr">
      <is>
        <t>04103 S2310</t>
      </is>
    </nc>
  </rcc>
  <rcc rId="6710" sId="1">
    <oc r="E406" t="inlineStr">
      <is>
        <t>04201 S2310</t>
      </is>
    </oc>
    <nc r="E406" t="inlineStr">
      <is>
        <t>04103 S2310</t>
      </is>
    </nc>
  </rcc>
  <rrc rId="6711" sId="1" ref="A399:XFD402" action="insertRow">
    <undo index="65535" exp="area" ref3D="1" dr="$A$526:$XFD$526" dn="Z_B67934D4_E797_41BD_A015_871403995F47_.wvu.Rows" sId="1"/>
    <undo index="65535" exp="area" ref3D="1" dr="$A$499:$XFD$499" dn="Z_B67934D4_E797_41BD_A015_871403995F47_.wvu.Rows" sId="1"/>
    <undo index="65535" exp="area" ref3D="1" dr="$A$470:$XFD$470" dn="Z_B67934D4_E797_41BD_A015_871403995F47_.wvu.Rows" sId="1"/>
    <undo index="65535" exp="area" ref3D="1" dr="$A$452:$XFD$453" dn="Z_B67934D4_E797_41BD_A015_871403995F47_.wvu.Rows" sId="1"/>
    <undo index="65535" exp="area" ref3D="1" dr="$A$445:$XFD$446" dn="Z_B67934D4_E797_41BD_A015_871403995F47_.wvu.Rows" sId="1"/>
    <undo index="65535" exp="area" ref3D="1" dr="$A$397:$XFD$401" dn="Z_B67934D4_E797_41BD_A015_871403995F47_.wvu.Rows" sId="1"/>
  </rrc>
  <rm rId="6712" sheetId="1" source="A407:XFD410" destination="A399:XFD402" sourceSheetId="1">
    <rfmt sheetId="1" xfDxf="1" sqref="A399:XFD399" start="0" length="0">
      <dxf>
        <font>
          <name val="Times New Roman CYR"/>
          <family val="1"/>
        </font>
        <alignment wrapText="1"/>
      </dxf>
    </rfmt>
    <rfmt sheetId="1" xfDxf="1" sqref="A400:XFD400" start="0" length="0">
      <dxf>
        <font>
          <name val="Times New Roman CYR"/>
          <family val="1"/>
        </font>
        <alignment wrapText="1"/>
      </dxf>
    </rfmt>
    <rfmt sheetId="1" xfDxf="1" sqref="A401:XFD401" start="0" length="0">
      <dxf>
        <font>
          <name val="Times New Roman CYR"/>
          <family val="1"/>
        </font>
        <alignment wrapText="1"/>
      </dxf>
    </rfmt>
    <rfmt sheetId="1" xfDxf="1" sqref="A402:XFD402" start="0" length="0">
      <dxf>
        <font>
          <name val="Times New Roman CYR"/>
          <family val="1"/>
        </font>
        <alignment wrapText="1"/>
      </dxf>
    </rfmt>
    <rfmt sheetId="1" sqref="A399" start="0" length="0">
      <dxf>
        <font>
          <b/>
          <name val="Times New Roman"/>
          <family val="1"/>
        </font>
      </dxf>
    </rfmt>
    <rfmt sheetId="1" sqref="B399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99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99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99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99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99" start="0" length="0">
      <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400" start="0" length="0">
      <dxf>
        <font>
          <b/>
          <name val="Times New Roman"/>
          <family val="1"/>
        </font>
      </dxf>
    </rfmt>
    <rfmt sheetId="1" sqref="B400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0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00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00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00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00" start="0" length="0">
      <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401" start="0" length="0">
      <dxf>
        <font>
          <b/>
          <name val="Times New Roman"/>
          <family val="1"/>
        </font>
      </dxf>
    </rfmt>
    <rfmt sheetId="1" sqref="B401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1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01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01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01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01" start="0" length="0">
      <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402" start="0" length="0">
      <dxf>
        <font>
          <b/>
          <name val="Times New Roman"/>
          <family val="1"/>
        </font>
      </dxf>
    </rfmt>
    <rfmt sheetId="1" sqref="B402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2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02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02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02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02" start="0" length="0">
      <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6713" sId="1" ref="A407:XFD407" action="deleteRow">
    <undo index="65535" exp="area" ref3D="1" dr="$A$530:$XFD$530" dn="Z_B67934D4_E797_41BD_A015_871403995F47_.wvu.Rows" sId="1"/>
    <undo index="65535" exp="area" ref3D="1" dr="$A$503:$XFD$503" dn="Z_B67934D4_E797_41BD_A015_871403995F47_.wvu.Rows" sId="1"/>
    <undo index="65535" exp="area" ref3D="1" dr="$A$474:$XFD$474" dn="Z_B67934D4_E797_41BD_A015_871403995F47_.wvu.Rows" sId="1"/>
    <undo index="65535" exp="area" ref3D="1" dr="$A$456:$XFD$457" dn="Z_B67934D4_E797_41BD_A015_871403995F47_.wvu.Rows" sId="1"/>
    <undo index="65535" exp="area" ref3D="1" dr="$A$449:$XFD$450" dn="Z_B67934D4_E797_41BD_A015_871403995F47_.wvu.Rows" sId="1"/>
    <rfmt sheetId="1" xfDxf="1" sqref="A407:XFD407" start="0" length="0">
      <dxf>
        <font>
          <name val="Times New Roman CYR"/>
          <family val="1"/>
        </font>
        <alignment wrapText="1"/>
      </dxf>
    </rfmt>
  </rrc>
  <rrc rId="6714" sId="1" ref="A407:XFD407" action="deleteRow">
    <undo index="65535" exp="area" ref3D="1" dr="$A$529:$XFD$529" dn="Z_B67934D4_E797_41BD_A015_871403995F47_.wvu.Rows" sId="1"/>
    <undo index="65535" exp="area" ref3D="1" dr="$A$502:$XFD$502" dn="Z_B67934D4_E797_41BD_A015_871403995F47_.wvu.Rows" sId="1"/>
    <undo index="65535" exp="area" ref3D="1" dr="$A$473:$XFD$473" dn="Z_B67934D4_E797_41BD_A015_871403995F47_.wvu.Rows" sId="1"/>
    <undo index="65535" exp="area" ref3D="1" dr="$A$455:$XFD$456" dn="Z_B67934D4_E797_41BD_A015_871403995F47_.wvu.Rows" sId="1"/>
    <undo index="65535" exp="area" ref3D="1" dr="$A$448:$XFD$449" dn="Z_B67934D4_E797_41BD_A015_871403995F47_.wvu.Rows" sId="1"/>
    <rfmt sheetId="1" xfDxf="1" sqref="A407:XFD407" start="0" length="0">
      <dxf>
        <font>
          <name val="Times New Roman CYR"/>
          <family val="1"/>
        </font>
        <alignment wrapText="1"/>
      </dxf>
    </rfmt>
  </rrc>
  <rrc rId="6715" sId="1" ref="A407:XFD407" action="deleteRow">
    <undo index="65535" exp="area" ref3D="1" dr="$A$528:$XFD$528" dn="Z_B67934D4_E797_41BD_A015_871403995F47_.wvu.Rows" sId="1"/>
    <undo index="65535" exp="area" ref3D="1" dr="$A$501:$XFD$501" dn="Z_B67934D4_E797_41BD_A015_871403995F47_.wvu.Rows" sId="1"/>
    <undo index="65535" exp="area" ref3D="1" dr="$A$472:$XFD$472" dn="Z_B67934D4_E797_41BD_A015_871403995F47_.wvu.Rows" sId="1"/>
    <undo index="65535" exp="area" ref3D="1" dr="$A$454:$XFD$455" dn="Z_B67934D4_E797_41BD_A015_871403995F47_.wvu.Rows" sId="1"/>
    <undo index="65535" exp="area" ref3D="1" dr="$A$447:$XFD$448" dn="Z_B67934D4_E797_41BD_A015_871403995F47_.wvu.Rows" sId="1"/>
    <rfmt sheetId="1" xfDxf="1" sqref="A407:XFD407" start="0" length="0">
      <dxf>
        <font>
          <name val="Times New Roman CYR"/>
          <family val="1"/>
        </font>
        <alignment wrapText="1"/>
      </dxf>
    </rfmt>
  </rrc>
  <rrc rId="6716" sId="1" ref="A407:XFD407" action="deleteRow">
    <undo index="65535" exp="area" ref3D="1" dr="$A$527:$XFD$527" dn="Z_B67934D4_E797_41BD_A015_871403995F47_.wvu.Rows" sId="1"/>
    <undo index="65535" exp="area" ref3D="1" dr="$A$500:$XFD$500" dn="Z_B67934D4_E797_41BD_A015_871403995F47_.wvu.Rows" sId="1"/>
    <undo index="65535" exp="area" ref3D="1" dr="$A$471:$XFD$471" dn="Z_B67934D4_E797_41BD_A015_871403995F47_.wvu.Rows" sId="1"/>
    <undo index="65535" exp="area" ref3D="1" dr="$A$453:$XFD$454" dn="Z_B67934D4_E797_41BD_A015_871403995F47_.wvu.Rows" sId="1"/>
    <undo index="65535" exp="area" ref3D="1" dr="$A$446:$XFD$447" dn="Z_B67934D4_E797_41BD_A015_871403995F47_.wvu.Rows" sId="1"/>
    <rfmt sheetId="1" xfDxf="1" sqref="A407:XFD407" start="0" length="0">
      <dxf>
        <font>
          <name val="Times New Roman CYR"/>
          <family val="1"/>
        </font>
        <alignment wrapText="1"/>
      </dxf>
    </rfmt>
  </rrc>
  <rrc rId="6717" sId="1" ref="A399:XFD399" action="insertRow">
    <undo index="65535" exp="area" ref3D="1" dr="$A$526:$XFD$526" dn="Z_B67934D4_E797_41BD_A015_871403995F47_.wvu.Rows" sId="1"/>
    <undo index="65535" exp="area" ref3D="1" dr="$A$499:$XFD$499" dn="Z_B67934D4_E797_41BD_A015_871403995F47_.wvu.Rows" sId="1"/>
    <undo index="65535" exp="area" ref3D="1" dr="$A$470:$XFD$470" dn="Z_B67934D4_E797_41BD_A015_871403995F47_.wvu.Rows" sId="1"/>
    <undo index="65535" exp="area" ref3D="1" dr="$A$452:$XFD$453" dn="Z_B67934D4_E797_41BD_A015_871403995F47_.wvu.Rows" sId="1"/>
    <undo index="65535" exp="area" ref3D="1" dr="$A$445:$XFD$446" dn="Z_B67934D4_E797_41BD_A015_871403995F47_.wvu.Rows" sId="1"/>
    <undo index="65535" exp="area" ref3D="1" dr="$A$397:$XFD$405" dn="Z_B67934D4_E797_41BD_A015_871403995F47_.wvu.Rows" sId="1"/>
  </rrc>
  <rrc rId="6718" sId="1" ref="A399:XFD399" action="insertRow">
    <undo index="65535" exp="area" ref3D="1" dr="$A$527:$XFD$527" dn="Z_B67934D4_E797_41BD_A015_871403995F47_.wvu.Rows" sId="1"/>
    <undo index="65535" exp="area" ref3D="1" dr="$A$500:$XFD$500" dn="Z_B67934D4_E797_41BD_A015_871403995F47_.wvu.Rows" sId="1"/>
    <undo index="65535" exp="area" ref3D="1" dr="$A$471:$XFD$471" dn="Z_B67934D4_E797_41BD_A015_871403995F47_.wvu.Rows" sId="1"/>
    <undo index="65535" exp="area" ref3D="1" dr="$A$453:$XFD$454" dn="Z_B67934D4_E797_41BD_A015_871403995F47_.wvu.Rows" sId="1"/>
    <undo index="65535" exp="area" ref3D="1" dr="$A$446:$XFD$447" dn="Z_B67934D4_E797_41BD_A015_871403995F47_.wvu.Rows" sId="1"/>
    <undo index="65535" exp="area" ref3D="1" dr="$A$397:$XFD$406" dn="Z_B67934D4_E797_41BD_A015_871403995F47_.wvu.Rows" sId="1"/>
  </rrc>
  <rcc rId="6719" sId="1" odxf="1" dxf="1">
    <nc r="A399" t="inlineStr">
      <is>
        <t>Подпрограмма «Повышение качества управления муниципальным имуществом и земельными участками на территории Селенгинского района»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720" sId="1" odxf="1" dxf="1">
    <nc r="B399" t="inlineStr">
      <is>
        <t>971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C399" start="0" length="0">
    <dxf>
      <font>
        <i/>
        <name val="Times New Roman"/>
        <family val="1"/>
      </font>
    </dxf>
  </rfmt>
  <rfmt sheetId="1" sqref="D399" start="0" length="0">
    <dxf>
      <font>
        <i/>
        <name val="Times New Roman"/>
        <family val="1"/>
      </font>
    </dxf>
  </rfmt>
  <rcc rId="6721" sId="1" odxf="1" dxf="1">
    <nc r="E399" t="inlineStr">
      <is>
        <t>04100 00000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399" start="0" length="0">
    <dxf>
      <font>
        <i/>
        <name val="Times New Roman"/>
        <family val="1"/>
      </font>
    </dxf>
  </rfmt>
  <rfmt sheetId="1" sqref="G399" start="0" length="0">
    <dxf>
      <font>
        <i/>
        <name val="Times New Roman"/>
        <family val="1"/>
      </font>
    </dxf>
  </rfmt>
  <rcc rId="6722" sId="1" odxf="1" dxf="1">
    <nc r="A400" t="inlineStr">
      <is>
        <t>Основное мероприятие "Обеспечение проведения кадастровых работ по объектам недвижимости, земельных участков"</t>
      </is>
    </nc>
    <odxf>
      <font>
        <b/>
        <i val="0"/>
        <name val="Times New Roman"/>
        <family val="1"/>
      </font>
      <alignment vertical="top"/>
    </odxf>
    <ndxf>
      <font>
        <b val="0"/>
        <i/>
        <name val="Times New Roman"/>
        <family val="1"/>
      </font>
      <alignment vertical="center"/>
    </ndxf>
  </rcc>
  <rcc rId="6723" sId="1" odxf="1" dxf="1" numFmtId="30">
    <nc r="B400">
      <v>971</v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C400" start="0" length="0">
    <dxf>
      <font>
        <b val="0"/>
        <i/>
        <name val="Times New Roman"/>
        <family val="1"/>
      </font>
    </dxf>
  </rfmt>
  <rfmt sheetId="1" sqref="D400" start="0" length="0">
    <dxf>
      <font>
        <b val="0"/>
        <i/>
        <name val="Times New Roman"/>
        <family val="1"/>
      </font>
    </dxf>
  </rfmt>
  <rcc rId="6724" sId="1" odxf="1" dxf="1">
    <nc r="E400" t="inlineStr">
      <is>
        <t>04103 00000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F400" start="0" length="0">
    <dxf>
      <font>
        <b val="0"/>
        <i/>
        <name val="Times New Roman"/>
        <family val="1"/>
      </font>
    </dxf>
  </rfmt>
  <rfmt sheetId="1" sqref="G400" start="0" length="0">
    <dxf>
      <font>
        <b val="0"/>
        <i/>
        <name val="Times New Roman"/>
        <family val="1"/>
      </font>
    </dxf>
  </rfmt>
  <rcc rId="6725" sId="1">
    <nc r="G400">
      <f>G401+G403</f>
    </nc>
  </rcc>
  <rcc rId="6726" sId="1">
    <nc r="G399">
      <f>G400</f>
    </nc>
  </rcc>
  <rcc rId="6727" sId="1">
    <nc r="C399" t="inlineStr">
      <is>
        <t>04</t>
      </is>
    </nc>
  </rcc>
  <rcc rId="6728" sId="1">
    <nc r="D399" t="inlineStr">
      <is>
        <t>12</t>
      </is>
    </nc>
  </rcc>
  <rcc rId="6729" sId="1">
    <nc r="C400" t="inlineStr">
      <is>
        <t>04</t>
      </is>
    </nc>
  </rcc>
  <rcc rId="6730" sId="1">
    <nc r="D400" t="inlineStr">
      <is>
        <t>12</t>
      </is>
    </nc>
  </rcc>
  <rcc rId="6731" sId="1">
    <oc r="G398">
      <f>G405</f>
    </oc>
    <nc r="G398">
      <f>G405+G399</f>
    </nc>
  </rcc>
  <rcc rId="6732" sId="1">
    <oc r="G406">
      <f>G407+G401+G403</f>
    </oc>
    <nc r="G406">
      <f>G407</f>
    </nc>
  </rcc>
  <rcv guid="{73FC67B9-3A5E-4402-A781-D3BF0209130F}" action="delete"/>
  <rdn rId="0" localSheetId="1" customView="1" name="Z_73FC67B9_3A5E_4402_A781_D3BF0209130F_.wvu.PrintArea" hidden="1" oldHidden="1">
    <formula>Ведом.структура!$A$1:$G$572</formula>
    <oldFormula>Ведом.структура!$A$1:$G$572</oldFormula>
  </rdn>
  <rdn rId="0" localSheetId="1" customView="1" name="Z_73FC67B9_3A5E_4402_A781_D3BF0209130F_.wvu.FilterData" hidden="1" oldHidden="1">
    <formula>Ведом.структура!$A$13:$J$570</formula>
    <oldFormula>Ведом.структура!$A$13:$J$570</oldFormula>
  </rdn>
  <rcv guid="{73FC67B9-3A5E-4402-A781-D3BF0209130F}" action="add"/>
</revisions>
</file>

<file path=xl/revisions/revisionLog1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735" sId="1">
    <oc r="F413" t="inlineStr">
      <is>
        <t>465</t>
      </is>
    </oc>
    <nc r="F413" t="inlineStr">
      <is>
        <t>414</t>
      </is>
    </nc>
  </rcc>
  <rcc rId="6736" sId="1" odxf="1" dxf="1">
    <oc r="A413" t="inlineStr">
      <is>
    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    </is>
    </oc>
    <nc r="A413" t="inlineStr">
      <is>
        <t>Бюджетные инвестиции в объекты капитального строительства государственной (муниципальной) собственности</t>
      </is>
    </nc>
    <odxf>
      <font>
        <color indexed="8"/>
        <name val="Times New Roman"/>
        <family val="1"/>
      </font>
      <fill>
        <patternFill patternType="solid"/>
      </fill>
    </odxf>
    <ndxf>
      <font>
        <color indexed="8"/>
        <name val="Times New Roman"/>
        <family val="1"/>
      </font>
      <fill>
        <patternFill patternType="none"/>
      </fill>
    </ndxf>
  </rcc>
  <rcv guid="{73FC67B9-3A5E-4402-A781-D3BF0209130F}" action="delete"/>
  <rdn rId="0" localSheetId="1" customView="1" name="Z_73FC67B9_3A5E_4402_A781_D3BF0209130F_.wvu.PrintArea" hidden="1" oldHidden="1">
    <formula>Ведом.структура!$A$1:$G$572</formula>
    <oldFormula>Ведом.структура!$A$1:$G$572</oldFormula>
  </rdn>
  <rdn rId="0" localSheetId="1" customView="1" name="Z_73FC67B9_3A5E_4402_A781_D3BF0209130F_.wvu.FilterData" hidden="1" oldHidden="1">
    <formula>Ведом.структура!$A$13:$J$570</formula>
    <oldFormula>Ведом.структура!$A$13:$J$570</oldFormula>
  </rdn>
  <rcv guid="{73FC67B9-3A5E-4402-A781-D3BF0209130F}" action="add"/>
</revisions>
</file>

<file path=xl/revisions/revisionLog1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391:F396">
    <dxf>
      <fill>
        <patternFill>
          <bgColor rgb="FF92D050"/>
        </patternFill>
      </fill>
    </dxf>
  </rfmt>
</revisions>
</file>

<file path=xl/revisions/revisionLog1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739" sId="1">
    <oc r="G418">
      <f>56433.1+1151.7+300.2</f>
    </oc>
    <nc r="G418">
      <f>56433.1+1151.67+300.2</f>
    </nc>
  </rcc>
  <rcc rId="6740" sId="1">
    <oc r="F391" t="inlineStr">
      <is>
        <t>622</t>
      </is>
    </oc>
    <nc r="F391" t="inlineStr">
      <is>
        <t>414</t>
      </is>
    </nc>
  </rcc>
  <rcc rId="6741" sId="1">
    <oc r="F393" t="inlineStr">
      <is>
        <t>622</t>
      </is>
    </oc>
    <nc r="F393" t="inlineStr">
      <is>
        <t>244</t>
      </is>
    </nc>
  </rcc>
  <rcc rId="6742" sId="1">
    <oc r="F396" t="inlineStr">
      <is>
        <t>621</t>
      </is>
    </oc>
    <nc r="F396" t="inlineStr">
      <is>
        <t>244</t>
      </is>
    </nc>
  </rcc>
  <rcc rId="6743" sId="1" odxf="1" dxf="1">
    <oc r="A391" t="inlineStr">
      <is>
        <t>Субсидии автономным учреждениям на иные цели</t>
      </is>
    </oc>
    <nc r="A391" t="inlineStr">
      <is>
        <t>Бюджетные инвестиции в объекты капитального строительства государственной (муниципальной) собственности</t>
      </is>
    </nc>
    <odxf>
      <font>
        <color indexed="8"/>
        <name val="Times New Roman"/>
        <family val="1"/>
      </font>
    </odxf>
    <ndxf>
      <font>
        <color indexed="8"/>
        <name val="Times New Roman"/>
        <family val="1"/>
      </font>
    </ndxf>
  </rcc>
  <rcc rId="6744" sId="1" odxf="1" dxf="1">
    <oc r="A393" t="inlineStr">
      <is>
        <t>Субсидии автономным учреждениям на иные цели</t>
      </is>
    </oc>
    <nc r="A393" t="inlineStr">
      <is>
        <t>Прочие закупки товаров, работ и услуг для государственных (муниципальных) нужд</t>
      </is>
    </nc>
    <odxf>
      <fill>
        <patternFill patternType="none"/>
      </fill>
    </odxf>
    <ndxf>
      <fill>
        <patternFill patternType="solid"/>
      </fill>
    </ndxf>
  </rcc>
  <rcc rId="6745" sId="1" odxf="1" dxf="1">
    <oc r="A396" t="inlineStr">
      <is>
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oc>
    <nc r="A396" t="inlineStr">
      <is>
        <t>Прочие закупки товаров, работ и услуг для государственных (муниципальных) нужд</t>
      </is>
    </nc>
    <odxf>
      <font>
        <name val="Times New Roman"/>
        <family val="1"/>
      </font>
      <fill>
        <patternFill patternType="none"/>
      </fill>
      <alignment vertical="top"/>
    </odxf>
    <ndxf>
      <font>
        <color indexed="8"/>
        <name val="Times New Roman"/>
        <family val="1"/>
      </font>
      <fill>
        <patternFill patternType="solid"/>
      </fill>
      <alignment vertical="center"/>
    </ndxf>
  </rcc>
</revisions>
</file>

<file path=xl/revisions/revisionLog1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391:F396">
    <dxf>
      <fill>
        <patternFill>
          <bgColor theme="0"/>
        </patternFill>
      </fill>
    </dxf>
  </rfmt>
</revisions>
</file>

<file path=xl/revisions/revisionLog12.xml><?xml version="1.0" encoding="utf-8"?>
<revisions xmlns="http://schemas.openxmlformats.org/spreadsheetml/2006/main" xmlns:r="http://schemas.openxmlformats.org/officeDocument/2006/relationships">
  <rcv guid="{B67934D4-E797-41BD-A015-871403995F47}" action="delete"/>
  <rdn rId="0" localSheetId="1" customView="1" name="Z_B67934D4_E797_41BD_A015_871403995F47_.wvu.PrintArea" hidden="1" oldHidden="1">
    <formula>Ведом.структура!$A$1:$G$632</formula>
    <oldFormula>Ведом.структура!$A$1:$G$632</oldFormula>
  </rdn>
  <rdn rId="0" localSheetId="1" customView="1" name="Z_B67934D4_E797_41BD_A015_871403995F47_.wvu.FilterData" hidden="1" oldHidden="1">
    <formula>Ведом.структура!$A$13:$I$632</formula>
    <oldFormula>Ведом.структура!$A$13:$I$632</oldFormula>
  </rdn>
  <rcv guid="{B67934D4-E797-41BD-A015-871403995F47}" action="add"/>
</revisions>
</file>

<file path=xl/revisions/revisionLog1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746" sId="1">
    <oc r="G423">
      <f>7486+556.2</f>
    </oc>
    <nc r="G423">
      <f>7336.3+149.68+556.2</f>
    </nc>
  </rcc>
</revisions>
</file>

<file path=xl/revisions/revisionLog1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747" sId="1">
    <oc r="G569">
      <f>6766+138.1+86.30068</f>
    </oc>
    <nc r="G569">
      <f>6766+138.05306+86.30068</f>
    </nc>
  </rcc>
</revisions>
</file>

<file path=xl/revisions/revisionLog1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748" sId="1" numFmtId="4">
    <oc r="G286">
      <v>5578</v>
    </oc>
    <nc r="G286">
      <v>5577.96</v>
    </nc>
  </rcc>
</revisions>
</file>

<file path=xl/revisions/revisionLog123.xml><?xml version="1.0" encoding="utf-8"?>
<revisions xmlns="http://schemas.openxmlformats.org/spreadsheetml/2006/main" xmlns:r="http://schemas.openxmlformats.org/officeDocument/2006/relationships">
  <rcc rId="6820" sId="1">
    <oc r="G3" t="inlineStr">
      <is>
        <t>от ________ 2023  № ____</t>
      </is>
    </oc>
    <nc r="G3" t="inlineStr">
      <is>
        <t>от12 января 2023  №233</t>
      </is>
    </nc>
  </rcc>
  <rcv guid="{E8C4D6E1-9869-4DF1-B028-E267A0B6BE3E}" action="delete"/>
  <rdn rId="0" localSheetId="1" customView="1" name="Z_E8C4D6E1_9869_4DF1_B028_E267A0B6BE3E_.wvu.PrintArea" hidden="1" oldHidden="1">
    <formula>Ведом.структура!$A$1:$G$550</formula>
    <oldFormula>Ведом.структура!$A$5:$G$550</oldFormula>
  </rdn>
  <rdn rId="0" localSheetId="1" customView="1" name="Z_E8C4D6E1_9869_4DF1_B028_E267A0B6BE3E_.wvu.FilterData" hidden="1" oldHidden="1">
    <formula>Ведом.структура!$A$17:$I$574</formula>
    <oldFormula>Ведом.структура!$A$17:$I$557</oldFormula>
  </rdn>
  <rcv guid="{E8C4D6E1-9869-4DF1-B028-E267A0B6BE3E}" action="add"/>
</revisions>
</file>

<file path=xl/revisions/revisionLog12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030" sId="1" ref="A243:XFD243" action="insertRow">
    <undo index="65535" exp="area" ref3D="1" dr="$A$478:$XFD$478" dn="Z_B67934D4_E797_41BD_A015_871403995F47_.wvu.Rows" sId="1"/>
    <undo index="65535" exp="area" ref3D="1" dr="$A$451:$XFD$451" dn="Z_B67934D4_E797_41BD_A015_871403995F47_.wvu.Rows" sId="1"/>
    <undo index="65535" exp="area" ref3D="1" dr="$A$423:$XFD$423" dn="Z_B67934D4_E797_41BD_A015_871403995F47_.wvu.Rows" sId="1"/>
    <undo index="65535" exp="area" ref3D="1" dr="$A$405:$XFD$406" dn="Z_B67934D4_E797_41BD_A015_871403995F47_.wvu.Rows" sId="1"/>
    <undo index="65535" exp="area" ref3D="1" dr="$A$398:$XFD$399" dn="Z_B67934D4_E797_41BD_A015_871403995F47_.wvu.Rows" sId="1"/>
    <undo index="65535" exp="area" ref3D="1" dr="$A$364:$XFD$369" dn="Z_B67934D4_E797_41BD_A015_871403995F47_.wvu.Rows" sId="1"/>
  </rrc>
  <rrc rId="6031" sId="1" ref="A243:XFD243" action="insertRow">
    <undo index="65535" exp="area" ref3D="1" dr="$A$479:$XFD$479" dn="Z_B67934D4_E797_41BD_A015_871403995F47_.wvu.Rows" sId="1"/>
    <undo index="65535" exp="area" ref3D="1" dr="$A$452:$XFD$452" dn="Z_B67934D4_E797_41BD_A015_871403995F47_.wvu.Rows" sId="1"/>
    <undo index="65535" exp="area" ref3D="1" dr="$A$424:$XFD$424" dn="Z_B67934D4_E797_41BD_A015_871403995F47_.wvu.Rows" sId="1"/>
    <undo index="65535" exp="area" ref3D="1" dr="$A$406:$XFD$407" dn="Z_B67934D4_E797_41BD_A015_871403995F47_.wvu.Rows" sId="1"/>
    <undo index="65535" exp="area" ref3D="1" dr="$A$399:$XFD$400" dn="Z_B67934D4_E797_41BD_A015_871403995F47_.wvu.Rows" sId="1"/>
    <undo index="65535" exp="area" ref3D="1" dr="$A$365:$XFD$370" dn="Z_B67934D4_E797_41BD_A015_871403995F47_.wvu.Rows" sId="1"/>
  </rrc>
  <rcc rId="6032" sId="1" odxf="1" dxf="1">
    <nc r="A243" t="inlineStr">
      <is>
        <t>Мероприятия по обеспечению комплексного развития сельских территорий</t>
      </is>
    </nc>
    <odxf>
      <font>
        <i val="0"/>
        <color indexed="8"/>
        <name val="Times New Roman"/>
        <family val="1"/>
      </font>
      <fill>
        <patternFill patternType="solid"/>
      </fill>
    </odxf>
    <ndxf>
      <font>
        <i/>
        <color indexed="8"/>
        <name val="Times New Roman"/>
        <family val="1"/>
      </font>
      <fill>
        <patternFill patternType="none"/>
      </fill>
    </ndxf>
  </rcc>
  <rcc rId="6033" sId="1">
    <nc r="A244" t="inlineStr">
      <is>
        <t>Субсидии бюджетным учреждениям на иные цели</t>
      </is>
    </nc>
  </rcc>
  <rcc rId="6034" sId="1" odxf="1" dxf="1">
    <nc r="C243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035" sId="1" odxf="1" dxf="1">
    <nc r="D243" t="inlineStr">
      <is>
        <t>02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036" sId="1" odxf="1" dxf="1">
    <nc r="E243" t="inlineStr">
      <is>
        <t>10203 S2М40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243" start="0" length="0">
    <dxf>
      <font>
        <i/>
        <name val="Times New Roman"/>
        <family val="1"/>
      </font>
    </dxf>
  </rfmt>
  <rcc rId="6037" sId="1" odxf="1" dxf="1">
    <nc r="G243">
      <f>G244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038" sId="1">
    <nc r="C244" t="inlineStr">
      <is>
        <t>07</t>
      </is>
    </nc>
  </rcc>
  <rcc rId="6039" sId="1">
    <nc r="D244" t="inlineStr">
      <is>
        <t>02</t>
      </is>
    </nc>
  </rcc>
  <rcc rId="6040" sId="1">
    <nc r="E244" t="inlineStr">
      <is>
        <t>10203 S2М40</t>
      </is>
    </nc>
  </rcc>
  <rcc rId="6041" sId="1">
    <nc r="F244" t="inlineStr">
      <is>
        <t>612</t>
      </is>
    </nc>
  </rcc>
  <rcc rId="6042" sId="1" odxf="1" dxf="1">
    <nc r="G244">
      <f>20278.1</f>
    </nc>
    <odxf>
      <fill>
        <patternFill>
          <bgColor theme="0"/>
        </patternFill>
      </fill>
    </odxf>
    <ndxf>
      <fill>
        <patternFill>
          <bgColor rgb="FFFF0000"/>
        </patternFill>
      </fill>
    </ndxf>
  </rcc>
  <rcc rId="6043" sId="1" odxf="1" dxf="1">
    <nc r="B243" t="inlineStr">
      <is>
        <t>969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044" sId="1">
    <nc r="B244" t="inlineStr">
      <is>
        <t>969</t>
      </is>
    </nc>
  </rcc>
  <rcc rId="6045" sId="1">
    <oc r="G240">
      <f>G247+G245+G241</f>
    </oc>
    <nc r="G240">
      <f>G247+G245+G241+G243</f>
    </nc>
  </rcc>
  <rfmt sheetId="1" sqref="G244">
    <dxf>
      <fill>
        <patternFill>
          <bgColor theme="0"/>
        </patternFill>
      </fill>
    </dxf>
  </rfmt>
</revisions>
</file>

<file path=xl/revisions/revisionLog123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749" sId="1" numFmtId="4">
    <oc r="G127">
      <v>46.62</v>
    </oc>
    <nc r="G127">
      <v>46.625</v>
    </nc>
  </rcc>
  <rcc rId="6750" sId="1" numFmtId="4">
    <oc r="G130">
      <v>4047.7</v>
    </oc>
    <nc r="G130">
      <v>4047.7460000000001</v>
    </nc>
  </rcc>
</revisions>
</file>

<file path=xl/revisions/revisionLog124.xml><?xml version="1.0" encoding="utf-8"?>
<revisions xmlns="http://schemas.openxmlformats.org/spreadsheetml/2006/main" xmlns:r="http://schemas.openxmlformats.org/officeDocument/2006/relationships">
  <rrc rId="10690" sId="1" ref="A1:XFD1" action="deleteRow">
    <undo index="0" exp="area" ref3D="1" dr="$A$1:$G$636" dn="Область_печати" sId="1"/>
    <undo index="0" exp="area" ref3D="1" dr="$A$1:$G$613" dn="Z_E8C4D6E1_9869_4DF1_B028_E267A0B6BE3E_.wvu.PrintArea" sId="1"/>
    <undo index="0" exp="area" ref3D="1" dr="$A$1:$G$636" dn="Z_B67934D4_E797_41BD_A015_871403995F47_.wvu.PrintArea" sId="1"/>
    <undo index="0" exp="area" ref3D="1" dr="$A$1:$G$638" dn="Z_73FC67B9_3A5E_4402_A781_D3BF0209130F_.wvu.PrintArea" sId="1"/>
    <rfmt sheetId="1" xfDxf="1" sqref="A1:XFD1" start="0" length="0">
      <dxf>
        <font>
          <name val="Times New Roman CYR"/>
          <scheme val="none"/>
        </font>
        <alignment wrapText="1" readingOrder="0"/>
      </dxf>
    </rfmt>
    <rcc rId="0" sId="1" dxf="1">
      <nc r="G1" t="inlineStr">
        <is>
          <t xml:space="preserve">Приложение №6       </t>
        </is>
      </nc>
      <ndxf>
        <font>
          <name val="Times New Roman"/>
          <scheme val="none"/>
        </font>
        <alignment horizontal="right" wrapText="0" readingOrder="0"/>
      </ndxf>
    </rcc>
  </rrc>
  <rrc rId="10691" sId="1" ref="A1:XFD1" action="deleteRow">
    <undo index="0" exp="area" ref3D="1" dr="$A$1:$G$635" dn="Область_печати" sId="1"/>
    <undo index="0" exp="area" ref3D="1" dr="$A$1:$G$612" dn="Z_E8C4D6E1_9869_4DF1_B028_E267A0B6BE3E_.wvu.PrintArea" sId="1"/>
    <undo index="0" exp="area" ref3D="1" dr="$A$1:$G$635" dn="Z_B67934D4_E797_41BD_A015_871403995F47_.wvu.PrintArea" sId="1"/>
    <undo index="0" exp="area" ref3D="1" dr="$A$1:$G$637" dn="Z_73FC67B9_3A5E_4402_A781_D3BF0209130F_.wvu.PrintArea" sId="1"/>
    <rfmt sheetId="1" xfDxf="1" sqref="A1:XFD1" start="0" length="0">
      <dxf>
        <font>
          <name val="Times New Roman CYR"/>
          <scheme val="none"/>
        </font>
        <alignment wrapText="1" readingOrder="0"/>
      </dxf>
    </rfmt>
    <rcc rId="0" sId="1" dxf="1">
      <nc r="G1" t="inlineStr">
        <is>
          <t>к решению районного Совета депутатов МО "Селенгинский район"</t>
        </is>
      </nc>
      <ndxf>
        <font>
          <name val="Times New Roman"/>
          <scheme val="none"/>
        </font>
        <alignment horizontal="right" wrapText="0" readingOrder="0"/>
      </ndxf>
    </rcc>
  </rrc>
  <rrc rId="10692" sId="1" ref="A1:XFD1" action="deleteRow">
    <undo index="0" exp="area" ref3D="1" dr="$A$1:$G$634" dn="Область_печати" sId="1"/>
    <undo index="0" exp="area" ref3D="1" dr="$A$1:$G$611" dn="Z_E8C4D6E1_9869_4DF1_B028_E267A0B6BE3E_.wvu.PrintArea" sId="1"/>
    <undo index="0" exp="area" ref3D="1" dr="$A$1:$G$634" dn="Z_B67934D4_E797_41BD_A015_871403995F47_.wvu.PrintArea" sId="1"/>
    <undo index="0" exp="area" ref3D="1" dr="$A$1:$G$636" dn="Z_73FC67B9_3A5E_4402_A781_D3BF0209130F_.wvu.PrintArea" sId="1"/>
    <rfmt sheetId="1" xfDxf="1" sqref="A1:XFD1" start="0" length="0">
      <dxf>
        <font>
          <name val="Times New Roman CYR"/>
          <scheme val="none"/>
        </font>
        <alignment wrapText="1" readingOrder="0"/>
      </dxf>
    </rfmt>
    <rcc rId="0" sId="1" dxf="1">
      <nc r="G1" t="inlineStr">
        <is>
          <t>от 28 июня 2023  № 269</t>
        </is>
      </nc>
      <ndxf>
        <font>
          <name val="Times New Roman"/>
          <scheme val="none"/>
        </font>
        <alignment horizontal="right" wrapText="0" readingOrder="0"/>
      </ndxf>
    </rcc>
  </rrc>
  <rrc rId="10693" sId="1" ref="A1:XFD1" action="deleteRow">
    <undo index="0" exp="area" ref3D="1" dr="$A$1:$G$633" dn="Область_печати" sId="1"/>
    <undo index="0" exp="area" ref3D="1" dr="$A$1:$G$610" dn="Z_E8C4D6E1_9869_4DF1_B028_E267A0B6BE3E_.wvu.PrintArea" sId="1"/>
    <undo index="0" exp="area" ref3D="1" dr="$A$1:$G$633" dn="Z_B67934D4_E797_41BD_A015_871403995F47_.wvu.PrintArea" sId="1"/>
    <undo index="0" exp="area" ref3D="1" dr="$A$1:$G$635" dn="Z_73FC67B9_3A5E_4402_A781_D3BF0209130F_.wvu.PrintArea" sId="1"/>
    <rfmt sheetId="1" xfDxf="1" sqref="A1:XFD1" start="0" length="0"/>
  </rrc>
  <rcc rId="10694" sId="1" odxf="1">
    <oc r="G5" t="inlineStr">
      <is>
        <t>«Селенгинский район» на 2023 год</t>
      </is>
    </oc>
    <nc r="G5" t="inlineStr">
      <is>
        <t>«Селенгинский район» на 2024 год</t>
      </is>
    </nc>
    <odxf/>
  </rcc>
  <rcc rId="10695" sId="1">
    <oc r="F6" t="inlineStr">
      <is>
        <t>плановый период 2024-2025 годов"</t>
      </is>
    </oc>
    <nc r="F6" t="inlineStr">
      <is>
        <t>плановый период 2025-2026 годов"</t>
      </is>
    </nc>
  </rcc>
  <rcc rId="10696" sId="1">
    <oc r="G7" t="inlineStr">
      <is>
        <t>от "23" декабря 2022 № 227</t>
      </is>
    </oc>
    <nc r="G7" t="inlineStr">
      <is>
        <t>от "___" декабря 2023 № ___</t>
      </is>
    </nc>
  </rcc>
  <rcc rId="10697" sId="1" numFmtId="4">
    <nc r="G29">
      <v>1612.9</v>
    </nc>
  </rcc>
  <rcc rId="10698" sId="1" numFmtId="4">
    <nc r="G31">
      <v>496.5</v>
    </nc>
  </rcc>
  <rcc rId="10699" sId="1" numFmtId="4">
    <nc r="G23">
      <v>850.2</v>
    </nc>
  </rcc>
  <rcc rId="10700" sId="1" numFmtId="4">
    <nc r="G25">
      <v>256.8</v>
    </nc>
  </rcc>
  <rcc rId="10701" sId="1" numFmtId="4">
    <nc r="G24">
      <v>50</v>
    </nc>
  </rcc>
  <rcc rId="10702" sId="1" numFmtId="4">
    <nc r="G30">
      <v>150</v>
    </nc>
  </rcc>
  <rcc rId="10703" sId="1" numFmtId="4">
    <nc r="G26">
      <v>33.799999999999997</v>
    </nc>
  </rcc>
  <rcc rId="10704" sId="1" numFmtId="4">
    <nc r="G27">
      <v>100</v>
    </nc>
  </rcc>
  <rcc rId="10705" sId="1" numFmtId="4">
    <nc r="G369">
      <v>3603.1</v>
    </nc>
  </rcc>
  <rcc rId="10706" sId="1" numFmtId="4">
    <nc r="G371">
      <v>1088.0999999999999</v>
    </nc>
  </rcc>
  <rcc rId="10707" sId="1" numFmtId="4">
    <nc r="G370">
      <v>13</v>
    </nc>
  </rcc>
  <rcc rId="10708" sId="1" numFmtId="4">
    <nc r="G373">
      <v>205.3</v>
    </nc>
  </rcc>
  <rcc rId="10709" sId="1" numFmtId="4">
    <nc r="G374">
      <v>37</v>
    </nc>
  </rcc>
  <rcc rId="10710" sId="1" numFmtId="4">
    <nc r="G331">
      <v>4051.7</v>
    </nc>
  </rcc>
  <rcc rId="10711" sId="1" numFmtId="4">
    <nc r="G333">
      <v>1223.5999999999999</v>
    </nc>
  </rcc>
  <rcc rId="10712" sId="1" numFmtId="4">
    <nc r="G332">
      <v>100</v>
    </nc>
  </rcc>
  <rcc rId="10713" sId="1" numFmtId="4">
    <nc r="G334">
      <v>1600</v>
    </nc>
  </rcc>
  <rcc rId="10714" sId="1" numFmtId="4">
    <nc r="G335">
      <v>470</v>
    </nc>
  </rcc>
  <rcc rId="10715" sId="1" numFmtId="4">
    <nc r="G122">
      <v>12515.8</v>
    </nc>
  </rcc>
  <rcc rId="10716" sId="1" numFmtId="4">
    <nc r="G124">
      <v>3779.8</v>
    </nc>
  </rcc>
  <rcc rId="10717" sId="1" numFmtId="4">
    <nc r="G123">
      <v>300</v>
    </nc>
  </rcc>
  <rcc rId="10718" sId="1" numFmtId="4">
    <nc r="G125">
      <v>884</v>
    </nc>
  </rcc>
  <rcc rId="10719" sId="1" numFmtId="4">
    <nc r="G128">
      <v>50</v>
    </nc>
  </rcc>
  <rcc rId="10720" sId="1" numFmtId="4">
    <nc r="G127">
      <v>1224</v>
    </nc>
  </rcc>
  <rcc rId="10721" sId="1" numFmtId="4">
    <nc r="G126">
      <v>3197.1</v>
    </nc>
  </rcc>
  <rcc rId="10722" sId="1" numFmtId="4">
    <nc r="G129">
      <v>0</v>
    </nc>
  </rcc>
  <rcc rId="10723" sId="1" numFmtId="4">
    <nc r="G622">
      <v>1302.0999999999999</v>
    </nc>
  </rcc>
  <rcc rId="10724" sId="1" numFmtId="4">
    <nc r="G624">
      <v>393.2</v>
    </nc>
  </rcc>
  <rcc rId="10725" sId="1" numFmtId="4">
    <nc r="G623">
      <v>50</v>
    </nc>
  </rcc>
  <rcc rId="10726" sId="1" numFmtId="4">
    <nc r="G625">
      <v>62.3</v>
    </nc>
  </rcc>
  <rcc rId="10727" sId="1" numFmtId="4">
    <nc r="G626">
      <v>17.899999999999999</v>
    </nc>
  </rcc>
  <rcc rId="10728" sId="1" numFmtId="4">
    <nc r="G119">
      <v>2352.8000000000002</v>
    </nc>
  </rcc>
  <rcc rId="10729" sId="1" numFmtId="4">
    <nc r="G230">
      <v>87969.64</v>
    </nc>
  </rcc>
  <rcc rId="10730" sId="1" numFmtId="4">
    <nc r="G241">
      <v>81763.460000000006</v>
    </nc>
  </rcc>
  <rcc rId="10731" sId="1" numFmtId="4">
    <nc r="G266">
      <v>9027.9</v>
    </nc>
  </rcc>
  <rcc rId="10732" sId="1" numFmtId="4">
    <nc r="G267">
      <v>18390.59</v>
    </nc>
  </rcc>
  <rcc rId="10733" sId="1" numFmtId="4">
    <nc r="G300">
      <v>548.52</v>
    </nc>
  </rcc>
  <rcc rId="10734" sId="1" numFmtId="4">
    <nc r="G301">
      <v>165.65</v>
    </nc>
  </rcc>
  <rcc rId="10735" sId="1" numFmtId="4">
    <nc r="G303">
      <v>19892.22</v>
    </nc>
  </rcc>
  <rcc rId="10736" sId="1" numFmtId="4">
    <nc r="G305">
      <v>6007.45</v>
    </nc>
  </rcc>
  <rcc rId="10737" sId="1" numFmtId="4">
    <nc r="G306">
      <v>250</v>
    </nc>
  </rcc>
  <rcc rId="10738" sId="1" numFmtId="4">
    <nc r="G308">
      <v>544.69000000000005</v>
    </nc>
  </rcc>
  <rcc rId="10739" sId="1" numFmtId="4">
    <nc r="G309">
      <v>194</v>
    </nc>
  </rcc>
  <rcc rId="10740" sId="1" numFmtId="4">
    <nc r="G307">
      <v>2950.89</v>
    </nc>
  </rcc>
  <rcc rId="10741" sId="1" odxf="1" dxf="1">
    <nc r="H302">
      <f>G302+G299</f>
    </nc>
    <odxf>
      <numFmt numFmtId="0" formatCode="General"/>
    </odxf>
    <ndxf>
      <numFmt numFmtId="164" formatCode="0.00000"/>
    </ndxf>
  </rcc>
  <rcc rId="10742" sId="1" numFmtId="4">
    <nc r="G595">
      <v>163.80000000000001</v>
    </nc>
  </rcc>
  <rcc rId="10743" sId="1" numFmtId="4">
    <nc r="G597">
      <v>1997.86</v>
    </nc>
  </rcc>
  <rcc rId="10744" sId="1" numFmtId="4">
    <nc r="G598">
      <v>603.35</v>
    </nc>
  </rcc>
  <rcc rId="10745" sId="1" numFmtId="4">
    <nc r="G599">
      <v>15</v>
    </nc>
  </rcc>
  <rcc rId="10746" sId="1" numFmtId="4">
    <nc r="G601">
      <v>4</v>
    </nc>
  </rcc>
  <rcc rId="10747" sId="1" numFmtId="4">
    <nc r="G600">
      <v>128.94999999999999</v>
    </nc>
  </rcc>
  <rcc rId="10748" sId="1" numFmtId="4">
    <nc r="G594">
      <v>542.29999999999995</v>
    </nc>
  </rcc>
  <rcc rId="10749" sId="1" numFmtId="4">
    <nc r="G560">
      <v>1444.94</v>
    </nc>
  </rcc>
  <rcc rId="10750" sId="1" numFmtId="4">
    <nc r="G561">
      <v>436.37</v>
    </nc>
  </rcc>
  <rcc rId="10751" sId="1" numFmtId="4">
    <nc r="G555">
      <v>150</v>
    </nc>
  </rcc>
  <rcc rId="10752" sId="1" numFmtId="4">
    <nc r="G570">
      <f>20702.55+150</f>
    </nc>
  </rcc>
  <rcc rId="10753" sId="1" numFmtId="4">
    <nc r="G533">
      <v>1226.43</v>
    </nc>
  </rcc>
</revisions>
</file>

<file path=xl/revisions/revisionLog12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751" sId="1">
    <oc r="G135">
      <f>15894.1+836.5327</f>
    </oc>
    <nc r="G135">
      <f>15894.1213+836.5327</f>
    </nc>
  </rcc>
  <rcc rId="6752" sId="1">
    <oc r="G161">
      <f>50104.8+1022.5</f>
    </oc>
    <nc r="G161">
      <f>50104.8+1022.52</f>
    </nc>
  </rcc>
  <rcc rId="6753" sId="1">
    <oc r="G170">
      <f>14836.2+302.8+15.1</f>
    </oc>
    <nc r="G170">
      <f>14836.15464+302.77866+15.1</f>
    </nc>
  </rcc>
  <rcc rId="6754" sId="1" numFmtId="4">
    <oc r="G182">
      <v>20278</v>
    </oc>
    <nc r="G182">
      <v>20278.02</v>
    </nc>
  </rcc>
  <rcc rId="6755" sId="1">
    <oc r="E182" t="inlineStr">
      <is>
        <t>99900 S2М40</t>
      </is>
    </oc>
    <nc r="E182" t="inlineStr">
      <is>
        <t>99900 72М40</t>
      </is>
    </nc>
  </rcc>
  <rcc rId="6756" sId="1">
    <oc r="E181" t="inlineStr">
      <is>
        <t>99900 S2М40</t>
      </is>
    </oc>
    <nc r="E181" t="inlineStr">
      <is>
        <t>99900 72М40</t>
      </is>
    </nc>
  </rcc>
  <rcc rId="6757" sId="1">
    <oc r="G184">
      <f>38171.1+779+44045.8+899+195.7+327.8</f>
    </oc>
    <nc r="G184">
      <f>38171.1+779+44045.8+898.93+195.7+327.8</f>
    </nc>
  </rcc>
  <rrc rId="6758" sId="1" ref="H1:H1048576" action="deleteCol">
    <undo index="65535" exp="area" ref3D="1" dr="$A$528:$XFD$528" dn="Z_B67934D4_E797_41BD_A015_871403995F47_.wvu.Rows" sId="1"/>
    <undo index="65535" exp="area" ref3D="1" dr="$A$501:$XFD$501" dn="Z_B67934D4_E797_41BD_A015_871403995F47_.wvu.Rows" sId="1"/>
    <undo index="65535" exp="area" ref3D="1" dr="$A$472:$XFD$472" dn="Z_B67934D4_E797_41BD_A015_871403995F47_.wvu.Rows" sId="1"/>
    <undo index="65535" exp="area" ref3D="1" dr="$A$454:$XFD$455" dn="Z_B67934D4_E797_41BD_A015_871403995F47_.wvu.Rows" sId="1"/>
    <undo index="65535" exp="area" ref3D="1" dr="$A$447:$XFD$448" dn="Z_B67934D4_E797_41BD_A015_871403995F47_.wvu.Rows" sId="1"/>
    <undo index="65535" exp="area" ref3D="1" dr="$A$397:$XFD$407" dn="Z_B67934D4_E797_41BD_A015_871403995F47_.wvu.Rows" sId="1"/>
    <rfmt sheetId="1" xfDxf="1" sqref="H1:H1048576" start="0" length="0">
      <dxf>
        <font>
          <name val="Times New Roman CYR"/>
          <family val="1"/>
        </font>
        <alignment wrapText="1"/>
      </dxf>
    </rfmt>
    <rfmt sheetId="1" sqref="H36" start="0" length="0">
      <dxf>
        <font>
          <b/>
          <name val="Times New Roman CYR"/>
          <family val="1"/>
        </font>
      </dxf>
    </rfmt>
    <rfmt sheetId="1" sqref="H37" start="0" length="0">
      <dxf>
        <font>
          <i/>
          <name val="Times New Roman CYR"/>
          <family val="1"/>
        </font>
      </dxf>
    </rfmt>
    <rfmt sheetId="1" sqref="H42" start="0" length="0">
      <dxf>
        <font>
          <b/>
          <name val="Times New Roman CYR"/>
          <family val="1"/>
        </font>
      </dxf>
    </rfmt>
    <rcc rId="0" sId="1">
      <nc r="H48">
        <v>125</v>
      </nc>
    </rcc>
    <rfmt sheetId="1" sqref="H150" start="0" length="0">
      <dxf>
        <font>
          <i/>
          <name val="Times New Roman CYR"/>
          <family val="1"/>
        </font>
      </dxf>
    </rfmt>
    <rfmt sheetId="1" sqref="H153" start="0" length="0">
      <dxf>
        <font>
          <i/>
          <name val="Times New Roman CYR"/>
          <family val="1"/>
        </font>
      </dxf>
    </rfmt>
    <rfmt sheetId="1" sqref="H157" start="0" length="0">
      <dxf>
        <font>
          <i/>
          <name val="Times New Roman CYR"/>
          <family val="1"/>
        </font>
      </dxf>
    </rfmt>
    <rcc rId="0" sId="1">
      <nc r="H158">
        <v>150</v>
      </nc>
    </rcc>
    <rfmt sheetId="1" sqref="H159" start="0" length="0">
      <dxf>
        <font>
          <i/>
          <name val="Times New Roman CYR"/>
          <family val="1"/>
        </font>
      </dxf>
    </rfmt>
    <rfmt sheetId="1" sqref="H160" start="0" length="0">
      <dxf>
        <font>
          <i/>
          <name val="Times New Roman CYR"/>
          <family val="1"/>
        </font>
      </dxf>
    </rfmt>
    <rfmt sheetId="1" sqref="H241" start="0" length="0">
      <dxf>
        <font>
          <i/>
          <name val="Times New Roman CYR"/>
          <family val="1"/>
        </font>
      </dxf>
    </rfmt>
    <rfmt sheetId="1" sqref="H242" start="0" length="0">
      <dxf>
        <font>
          <i/>
          <name val="Times New Roman CYR"/>
          <family val="1"/>
        </font>
      </dxf>
    </rfmt>
    <rfmt sheetId="1" sqref="H243" start="0" length="0">
      <dxf>
        <font>
          <i/>
          <name val="Times New Roman CYR"/>
          <family val="1"/>
        </font>
      </dxf>
    </rfmt>
    <rfmt sheetId="1" sqref="H244" start="0" length="0">
      <dxf>
        <font>
          <i/>
          <name val="Times New Roman CYR"/>
          <family val="1"/>
        </font>
      </dxf>
    </rfmt>
    <rfmt sheetId="1" sqref="H247" start="0" length="0">
      <dxf>
        <font>
          <i/>
          <name val="Times New Roman CYR"/>
          <family val="1"/>
        </font>
      </dxf>
    </rfmt>
    <rfmt sheetId="1" sqref="H248" start="0" length="0">
      <dxf>
        <font>
          <i/>
          <name val="Times New Roman CYR"/>
          <family val="1"/>
        </font>
      </dxf>
    </rfmt>
    <rfmt sheetId="1" sqref="H249" start="0" length="0">
      <dxf>
        <font>
          <i/>
          <name val="Times New Roman CYR"/>
          <family val="1"/>
        </font>
      </dxf>
    </rfmt>
    <rfmt sheetId="1" sqref="H250" start="0" length="0">
      <dxf>
        <font>
          <i/>
          <name val="Times New Roman CYR"/>
          <family val="1"/>
        </font>
      </dxf>
    </rfmt>
    <rfmt sheetId="1" sqref="H251" start="0" length="0">
      <dxf>
        <font>
          <i/>
          <name val="Times New Roman CYR"/>
          <family val="1"/>
        </font>
      </dxf>
    </rfmt>
    <rfmt sheetId="1" sqref="H252" start="0" length="0">
      <dxf>
        <font>
          <i/>
          <name val="Times New Roman CYR"/>
          <family val="1"/>
        </font>
      </dxf>
    </rfmt>
    <rfmt sheetId="1" sqref="H253" start="0" length="0">
      <dxf>
        <font>
          <i/>
          <name val="Times New Roman CYR"/>
          <family val="1"/>
        </font>
      </dxf>
    </rfmt>
    <rfmt sheetId="1" sqref="H254" start="0" length="0">
      <dxf>
        <font>
          <i/>
          <name val="Times New Roman CYR"/>
          <family val="1"/>
        </font>
      </dxf>
    </rfmt>
    <rfmt sheetId="1" sqref="H255" start="0" length="0">
      <dxf>
        <font>
          <i/>
          <name val="Times New Roman CYR"/>
          <family val="1"/>
        </font>
      </dxf>
    </rfmt>
    <rfmt sheetId="1" sqref="H256" start="0" length="0">
      <dxf>
        <font>
          <i/>
          <name val="Times New Roman CYR"/>
          <family val="1"/>
        </font>
      </dxf>
    </rfmt>
    <rfmt sheetId="1" sqref="H257" start="0" length="0">
      <dxf>
        <font>
          <i/>
          <name val="Times New Roman CYR"/>
          <family val="1"/>
        </font>
      </dxf>
    </rfmt>
    <rfmt sheetId="1" sqref="H258" start="0" length="0">
      <dxf>
        <font>
          <i/>
          <name val="Times New Roman CYR"/>
          <family val="1"/>
        </font>
      </dxf>
    </rfmt>
    <rfmt sheetId="1" sqref="H259" start="0" length="0">
      <dxf>
        <font>
          <i/>
          <name val="Times New Roman CYR"/>
          <family val="1"/>
        </font>
      </dxf>
    </rfmt>
    <rfmt sheetId="1" sqref="H260" start="0" length="0">
      <dxf>
        <font>
          <i/>
          <name val="Times New Roman CYR"/>
          <family val="1"/>
        </font>
      </dxf>
    </rfmt>
    <rfmt sheetId="1" sqref="H261" start="0" length="0">
      <dxf>
        <font>
          <i/>
          <name val="Times New Roman CYR"/>
          <family val="1"/>
        </font>
      </dxf>
    </rfmt>
    <rfmt sheetId="1" sqref="H262" start="0" length="0">
      <dxf>
        <font>
          <i/>
          <name val="Times New Roman CYR"/>
          <family val="1"/>
        </font>
      </dxf>
    </rfmt>
    <rfmt sheetId="1" sqref="H263" start="0" length="0">
      <dxf>
        <font>
          <i/>
          <name val="Times New Roman CYR"/>
          <family val="1"/>
        </font>
      </dxf>
    </rfmt>
    <rfmt sheetId="1" sqref="H264" start="0" length="0">
      <dxf>
        <font>
          <i/>
          <name val="Times New Roman CYR"/>
          <family val="1"/>
        </font>
      </dxf>
    </rfmt>
    <rfmt sheetId="1" sqref="H265" start="0" length="0">
      <dxf>
        <font>
          <i/>
          <name val="Times New Roman CYR"/>
          <family val="1"/>
        </font>
      </dxf>
    </rfmt>
    <rfmt sheetId="1" sqref="H266" start="0" length="0">
      <dxf>
        <font>
          <i/>
          <name val="Times New Roman CYR"/>
          <family val="1"/>
        </font>
      </dxf>
    </rfmt>
    <rfmt sheetId="1" sqref="H267" start="0" length="0">
      <dxf>
        <font>
          <i/>
          <name val="Times New Roman CYR"/>
          <family val="1"/>
        </font>
      </dxf>
    </rfmt>
    <rcc rId="0" sId="1" dxf="1">
      <nc r="H268">
        <v>100</v>
      </nc>
      <ndxf>
        <font>
          <i/>
          <name val="Times New Roman CYR"/>
          <family val="1"/>
        </font>
      </ndxf>
    </rcc>
    <rfmt sheetId="1" sqref="H269" start="0" length="0">
      <dxf>
        <font>
          <i/>
          <name val="Times New Roman CYR"/>
          <family val="1"/>
        </font>
      </dxf>
    </rfmt>
    <rfmt sheetId="1" sqref="H270" start="0" length="0">
      <dxf>
        <font>
          <i/>
          <name val="Times New Roman CYR"/>
          <family val="1"/>
        </font>
      </dxf>
    </rfmt>
    <rfmt sheetId="1" sqref="H271" start="0" length="0">
      <dxf>
        <font>
          <i/>
          <name val="Times New Roman CYR"/>
          <family val="1"/>
        </font>
      </dxf>
    </rfmt>
    <rfmt sheetId="1" sqref="H272" start="0" length="0">
      <dxf>
        <font>
          <i/>
          <name val="Times New Roman CYR"/>
          <family val="1"/>
        </font>
      </dxf>
    </rfmt>
    <rfmt sheetId="1" sqref="H273" start="0" length="0">
      <dxf>
        <font>
          <i/>
          <name val="Times New Roman CYR"/>
          <family val="1"/>
        </font>
      </dxf>
    </rfmt>
    <rfmt sheetId="1" sqref="H274" start="0" length="0">
      <dxf>
        <font>
          <i/>
          <name val="Times New Roman CYR"/>
          <family val="1"/>
        </font>
      </dxf>
    </rfmt>
    <rfmt sheetId="1" sqref="H275" start="0" length="0">
      <dxf>
        <font>
          <i/>
          <name val="Times New Roman CYR"/>
          <family val="1"/>
        </font>
      </dxf>
    </rfmt>
    <rfmt sheetId="1" sqref="H276" start="0" length="0">
      <dxf>
        <font>
          <i/>
          <name val="Times New Roman CYR"/>
          <family val="1"/>
        </font>
      </dxf>
    </rfmt>
    <rfmt sheetId="1" sqref="H277" start="0" length="0">
      <dxf>
        <font>
          <i/>
          <name val="Times New Roman CYR"/>
          <family val="1"/>
        </font>
      </dxf>
    </rfmt>
    <rcc rId="0" sId="1" dxf="1">
      <nc r="H278">
        <v>7.7</v>
      </nc>
      <ndxf>
        <font>
          <i/>
          <name val="Times New Roman CYR"/>
          <family val="1"/>
        </font>
      </ndxf>
    </rcc>
    <rfmt sheetId="1" sqref="H279" start="0" length="0">
      <dxf>
        <font>
          <i/>
          <name val="Times New Roman CYR"/>
          <family val="1"/>
        </font>
      </dxf>
    </rfmt>
    <rfmt sheetId="1" sqref="H280" start="0" length="0">
      <dxf>
        <font>
          <i/>
          <name val="Times New Roman CYR"/>
          <family val="1"/>
        </font>
      </dxf>
    </rfmt>
    <rfmt sheetId="1" sqref="H281" start="0" length="0">
      <dxf>
        <font>
          <i/>
          <name val="Times New Roman CYR"/>
          <family val="1"/>
        </font>
      </dxf>
    </rfmt>
    <rfmt sheetId="1" sqref="H282" start="0" length="0">
      <dxf>
        <font>
          <i/>
          <name val="Times New Roman CYR"/>
          <family val="1"/>
        </font>
      </dxf>
    </rfmt>
    <rfmt sheetId="1" sqref="H283" start="0" length="0">
      <dxf>
        <font>
          <i/>
          <name val="Times New Roman CYR"/>
          <family val="1"/>
        </font>
      </dxf>
    </rfmt>
    <rfmt sheetId="1" sqref="H284" start="0" length="0">
      <dxf>
        <font>
          <i/>
          <name val="Times New Roman CYR"/>
          <family val="1"/>
        </font>
      </dxf>
    </rfmt>
    <rfmt sheetId="1" sqref="H285" start="0" length="0">
      <dxf>
        <font>
          <i/>
          <name val="Times New Roman CYR"/>
          <family val="1"/>
        </font>
      </dxf>
    </rfmt>
    <rfmt sheetId="1" sqref="H286" start="0" length="0">
      <dxf>
        <font>
          <i/>
          <name val="Times New Roman CYR"/>
          <family val="1"/>
        </font>
      </dxf>
    </rfmt>
    <rfmt sheetId="1" sqref="H287" start="0" length="0">
      <dxf>
        <font>
          <i/>
          <name val="Times New Roman CYR"/>
          <family val="1"/>
        </font>
      </dxf>
    </rfmt>
    <rfmt sheetId="1" sqref="H288" start="0" length="0">
      <dxf>
        <font>
          <i/>
          <name val="Times New Roman CYR"/>
          <family val="1"/>
        </font>
      </dxf>
    </rfmt>
    <rcc rId="0" sId="1">
      <nc r="H307">
        <v>50</v>
      </nc>
    </rcc>
    <rfmt sheetId="1" sqref="H309" start="0" length="0">
      <dxf>
        <font>
          <i/>
          <name val="Times New Roman CYR"/>
          <family val="1"/>
        </font>
      </dxf>
    </rfmt>
    <rfmt sheetId="1" sqref="H310" start="0" length="0">
      <dxf>
        <font>
          <i/>
          <name val="Times New Roman CYR"/>
          <family val="1"/>
        </font>
      </dxf>
    </rfmt>
    <rfmt sheetId="1" sqref="H311" start="0" length="0">
      <dxf>
        <font>
          <i/>
          <name val="Times New Roman CYR"/>
          <family val="1"/>
        </font>
      </dxf>
    </rfmt>
    <rfmt sheetId="1" sqref="H312" start="0" length="0">
      <dxf>
        <font>
          <i/>
          <name val="Times New Roman CYR"/>
          <family val="1"/>
        </font>
      </dxf>
    </rfmt>
    <rfmt sheetId="1" sqref="H338" start="0" length="0">
      <dxf>
        <font>
          <i/>
          <name val="Times New Roman CYR"/>
          <family val="1"/>
        </font>
      </dxf>
    </rfmt>
    <rfmt sheetId="1" sqref="H339" start="0" length="0">
      <dxf>
        <font>
          <b/>
          <name val="Times New Roman CYR"/>
          <family val="1"/>
        </font>
      </dxf>
    </rfmt>
    <rfmt sheetId="1" sqref="H340" start="0" length="0">
      <dxf>
        <font>
          <i/>
          <name val="Times New Roman CYR"/>
          <family val="1"/>
        </font>
      </dxf>
    </rfmt>
    <rfmt sheetId="1" sqref="H341" start="0" length="0">
      <dxf>
        <font>
          <i/>
          <name val="Times New Roman CYR"/>
          <family val="1"/>
        </font>
      </dxf>
    </rfmt>
    <rfmt sheetId="1" sqref="H342" start="0" length="0">
      <dxf>
        <font>
          <i/>
          <name val="Times New Roman CYR"/>
          <family val="1"/>
        </font>
      </dxf>
    </rfmt>
    <rfmt sheetId="1" sqref="H343" start="0" length="0">
      <dxf>
        <font>
          <i/>
          <name val="Times New Roman CYR"/>
          <family val="1"/>
        </font>
      </dxf>
    </rfmt>
    <rcc rId="0" sId="1" dxf="1">
      <nc r="H344">
        <v>50</v>
      </nc>
      <ndxf>
        <font>
          <i/>
          <name val="Times New Roman CYR"/>
          <family val="1"/>
        </font>
      </ndxf>
    </rcc>
    <rfmt sheetId="1" sqref="H345" start="0" length="0">
      <dxf>
        <font>
          <i/>
          <name val="Times New Roman CYR"/>
          <family val="1"/>
        </font>
      </dxf>
    </rfmt>
    <rfmt sheetId="1" sqref="H347" start="0" length="0">
      <dxf>
        <font>
          <i/>
          <name val="Times New Roman CYR"/>
          <family val="1"/>
        </font>
      </dxf>
    </rfmt>
    <rfmt sheetId="1" sqref="H348" start="0" length="0">
      <dxf>
        <font>
          <i/>
          <name val="Times New Roman CYR"/>
          <family val="1"/>
        </font>
      </dxf>
    </rfmt>
    <rfmt sheetId="1" sqref="H349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50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69" start="0" length="0">
      <dxf>
        <font>
          <i/>
          <name val="Times New Roman CYR"/>
          <family val="1"/>
        </font>
      </dxf>
    </rfmt>
    <rfmt sheetId="1" sqref="H370" start="0" length="0">
      <dxf>
        <font>
          <i/>
          <name val="Times New Roman CYR"/>
          <family val="1"/>
        </font>
      </dxf>
    </rfmt>
    <rfmt sheetId="1" sqref="H374" start="0" length="0">
      <dxf>
        <font>
          <i/>
          <name val="Times New Roman CYR"/>
          <family val="1"/>
        </font>
      </dxf>
    </rfmt>
    <rcc rId="0" sId="1">
      <nc r="H376">
        <v>50</v>
      </nc>
    </rcc>
    <rcc rId="0" sId="1">
      <nc r="H377">
        <v>50</v>
      </nc>
    </rcc>
    <rcc rId="0" sId="1">
      <nc r="H380">
        <v>200</v>
      </nc>
    </rcc>
    <rfmt sheetId="1" sqref="H382" start="0" length="0">
      <dxf>
        <font>
          <b/>
          <name val="Times New Roman CYR"/>
          <family val="1"/>
        </font>
      </dxf>
    </rfmt>
    <rfmt sheetId="1" sqref="H403" start="0" length="0">
      <dxf>
        <font>
          <i/>
          <name val="Times New Roman CYR"/>
          <family val="1"/>
        </font>
      </dxf>
    </rfmt>
    <rcc rId="0" sId="1">
      <nc r="H408">
        <v>150</v>
      </nc>
    </rcc>
    <rfmt sheetId="1" sqref="H412" start="0" length="0">
      <dxf>
        <font>
          <b/>
          <name val="Times New Roman CYR"/>
          <family val="1"/>
        </font>
      </dxf>
    </rfmt>
    <rfmt sheetId="1" sqref="H414" start="0" length="0">
      <dxf>
        <fill>
          <patternFill patternType="solid">
            <bgColor rgb="FF66FFFF"/>
          </patternFill>
        </fill>
      </dxf>
    </rfmt>
    <rfmt sheetId="1" sqref="H415" start="0" length="0">
      <dxf>
        <fill>
          <patternFill patternType="solid">
            <bgColor rgb="FFCCFFFF"/>
          </patternFill>
        </fill>
      </dxf>
    </rfmt>
    <rcc rId="0" sId="1">
      <nc r="H457">
        <v>150</v>
      </nc>
    </rcc>
    <rcc rId="0" sId="1">
      <nc r="H471">
        <v>50</v>
      </nc>
    </rcc>
    <rcc rId="0" sId="1">
      <nc r="H472">
        <v>50</v>
      </nc>
    </rcc>
    <rfmt sheetId="1" sqref="H474" start="0" length="0">
      <dxf>
        <font>
          <i/>
          <name val="Times New Roman CYR"/>
          <family val="1"/>
        </font>
      </dxf>
    </rfmt>
    <rcc rId="0" sId="1">
      <nc r="H512">
        <v>150</v>
      </nc>
    </rcc>
    <rcc rId="0" sId="1">
      <nc r="H536">
        <v>50</v>
      </nc>
    </rcc>
    <rcc rId="0" sId="1">
      <nc r="H537">
        <v>50</v>
      </nc>
    </rcc>
    <rcc rId="0" sId="1">
      <nc r="H562">
        <v>17.3</v>
      </nc>
    </rcc>
    <rcc rId="0" sId="1">
      <nc r="H563">
        <v>50</v>
      </nc>
    </rcc>
    <rcc rId="0" sId="1">
      <nc r="H570">
        <f>SUM(H19:H563)</f>
      </nc>
    </rcc>
  </rrc>
  <rcc rId="6759" sId="1" numFmtId="4">
    <nc r="G580">
      <v>1881448.40439</v>
    </nc>
  </rcc>
  <rcc rId="6760" sId="1">
    <nc r="G582">
      <f>G570-G580</f>
    </nc>
  </rcc>
</revisions>
</file>

<file path=xl/revisions/revisionLog1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761" sId="1" numFmtId="4">
    <oc r="G499">
      <v>233.1</v>
    </oc>
    <nc r="G499">
      <v>233.13</v>
    </nc>
  </rcc>
  <rcc rId="6762" sId="1">
    <oc r="G505">
      <f>1441.3+511+466.6</f>
    </oc>
    <nc r="G505">
      <f>1441.29387+511+466.6</f>
    </nc>
  </rcc>
</revisions>
</file>

<file path=xl/revisions/revisionLog1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763" sId="1" ref="A171:XFD171" action="insertRow">
    <undo index="65535" exp="area" ref3D="1" dr="$A$528:$XFD$528" dn="Z_B67934D4_E797_41BD_A015_871403995F47_.wvu.Rows" sId="1"/>
    <undo index="65535" exp="area" ref3D="1" dr="$A$501:$XFD$501" dn="Z_B67934D4_E797_41BD_A015_871403995F47_.wvu.Rows" sId="1"/>
    <undo index="65535" exp="area" ref3D="1" dr="$A$472:$XFD$472" dn="Z_B67934D4_E797_41BD_A015_871403995F47_.wvu.Rows" sId="1"/>
    <undo index="65535" exp="area" ref3D="1" dr="$A$454:$XFD$455" dn="Z_B67934D4_E797_41BD_A015_871403995F47_.wvu.Rows" sId="1"/>
    <undo index="65535" exp="area" ref3D="1" dr="$A$447:$XFD$448" dn="Z_B67934D4_E797_41BD_A015_871403995F47_.wvu.Rows" sId="1"/>
    <undo index="65535" exp="area" ref3D="1" dr="$A$397:$XFD$407" dn="Z_B67934D4_E797_41BD_A015_871403995F47_.wvu.Rows" sId="1"/>
  </rrc>
  <rcc rId="6764" sId="1" numFmtId="30">
    <nc r="B171">
      <v>968</v>
    </nc>
  </rcc>
  <rcc rId="6765" sId="1">
    <nc r="C171" t="inlineStr">
      <is>
        <t>05</t>
      </is>
    </nc>
  </rcc>
  <rcc rId="6766" sId="1">
    <nc r="D171" t="inlineStr">
      <is>
        <t>03</t>
      </is>
    </nc>
  </rcc>
  <rcc rId="6767" sId="1">
    <nc r="E171" t="inlineStr">
      <is>
        <t>160F2 55550</t>
      </is>
    </nc>
  </rcc>
  <rcc rId="6768" sId="1">
    <nc r="F171" t="inlineStr">
      <is>
        <t>622</t>
      </is>
    </nc>
  </rcc>
  <rcc rId="6769" sId="1">
    <nc r="G171">
      <f>11928.51796+237.65143+12.16387</f>
    </nc>
  </rcc>
  <rcc rId="6770" sId="1">
    <oc r="G169">
      <f>G170</f>
    </oc>
    <nc r="G169">
      <f>SUM(G170:G171)</f>
    </nc>
  </rcc>
  <rcc rId="6771" sId="1" odxf="1" dxf="1">
    <nc r="A171" t="inlineStr">
      <is>
        <t>Субсидии автономным учреждениям на иные цели</t>
      </is>
    </nc>
    <ndxf>
      <font>
        <color indexed="8"/>
        <name val="Times New Roman"/>
        <family val="1"/>
      </font>
    </ndxf>
  </rcc>
  <rcc rId="6772" sId="1">
    <oc r="E173" t="inlineStr">
      <is>
        <t>999F2 54240</t>
      </is>
    </oc>
    <nc r="E173" t="inlineStr">
      <is>
        <t>99900 82900</t>
      </is>
    </nc>
  </rcc>
  <rcc rId="6773" sId="1">
    <oc r="E174" t="inlineStr">
      <is>
        <t>999F2 54240</t>
      </is>
    </oc>
    <nc r="E174" t="inlineStr">
      <is>
        <t>99900 82900</t>
      </is>
    </nc>
  </rcc>
</revisions>
</file>

<file path=xl/revisions/revisionLog127.xml><?xml version="1.0" encoding="utf-8"?>
<revisions xmlns="http://schemas.openxmlformats.org/spreadsheetml/2006/main" xmlns:r="http://schemas.openxmlformats.org/officeDocument/2006/relationships">
  <rcc rId="7392" sId="1">
    <oc r="G3" t="inlineStr">
      <is>
        <t>от12 января 2023  №233</t>
      </is>
    </oc>
    <nc r="G3" t="inlineStr">
      <is>
        <t>от___ января 2023  №___</t>
      </is>
    </nc>
  </rcc>
</revisions>
</file>

<file path=xl/revisions/revisionLog12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774" sId="1">
    <oc r="G397">
      <f>15795.13-590</f>
    </oc>
    <nc r="G397">
      <f>15795.13</f>
    </nc>
  </rcc>
  <rcc rId="6775" sId="1">
    <oc r="G396">
      <f>590</f>
    </oc>
    <nc r="G396"/>
  </rcc>
  <rrc rId="6776" sId="1" ref="A396:XFD396" action="deleteRow">
    <undo index="0" exp="ref" v="1" dr="G396" r="G395" sId="1"/>
    <undo index="65535" exp="area" ref3D="1" dr="$A$529:$XFD$529" dn="Z_B67934D4_E797_41BD_A015_871403995F47_.wvu.Rows" sId="1"/>
    <undo index="65535" exp="area" ref3D="1" dr="$A$502:$XFD$502" dn="Z_B67934D4_E797_41BD_A015_871403995F47_.wvu.Rows" sId="1"/>
    <undo index="65535" exp="area" ref3D="1" dr="$A$473:$XFD$473" dn="Z_B67934D4_E797_41BD_A015_871403995F47_.wvu.Rows" sId="1"/>
    <undo index="65535" exp="area" ref3D="1" dr="$A$455:$XFD$456" dn="Z_B67934D4_E797_41BD_A015_871403995F47_.wvu.Rows" sId="1"/>
    <undo index="65535" exp="area" ref3D="1" dr="$A$448:$XFD$449" dn="Z_B67934D4_E797_41BD_A015_871403995F47_.wvu.Rows" sId="1"/>
    <undo index="65535" exp="area" ref3D="1" dr="$A$398:$XFD$408" dn="Z_B67934D4_E797_41BD_A015_871403995F47_.wvu.Rows" sId="1"/>
    <rfmt sheetId="1" xfDxf="1" sqref="A396:XFD396" start="0" length="0">
      <dxf>
        <font>
          <name val="Times New Roman CYR"/>
          <family val="1"/>
        </font>
        <alignment wrapText="1"/>
      </dxf>
    </rfmt>
    <rcc rId="0" sId="1" dxf="1">
      <nc r="A396" t="inlineStr">
        <is>
          <t>Закупка энергетических ресурсов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96" t="inlineStr">
        <is>
          <t>971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96" t="inlineStr">
        <is>
          <t>04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96" t="inlineStr">
        <is>
          <t>09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96" t="inlineStr">
        <is>
          <t>11001 82200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96" t="inlineStr">
        <is>
          <t>247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96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6777" sId="1">
    <oc r="G395">
      <f>#REF!+G396</f>
    </oc>
    <nc r="G395">
      <f>G396</f>
    </nc>
  </rcc>
</revisions>
</file>

<file path=xl/revisions/revisionLog1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778" sId="1" numFmtId="4">
    <oc r="G580">
      <v>1881448.40439</v>
    </oc>
    <nc r="G580">
      <v>1881446.40439</v>
    </nc>
  </rcc>
</revisions>
</file>

<file path=xl/revisions/revisionLog1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779" sId="1" numFmtId="4">
    <oc r="G580">
      <v>1881446.40439</v>
    </oc>
    <nc r="G580">
      <v>1881446.32439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>
  <rcc rId="13892" sId="1">
    <oc r="G119">
      <f>13171.88976-218.44</f>
    </oc>
    <nc r="G119">
      <f>13171.88976-218.44+61.11804</f>
    </nc>
  </rcc>
  <rcc rId="13893" sId="1" numFmtId="4">
    <oc r="G406">
      <v>283.46820000000002</v>
    </oc>
    <nc r="G406">
      <f>283.4682+5385.89089</f>
    </nc>
  </rcc>
  <rcc rId="13894" sId="1" numFmtId="4">
    <oc r="G664">
      <v>2336626.0785300001</v>
    </oc>
    <nc r="G664">
      <v>2342073.0874600001</v>
    </nc>
  </rcc>
</revisions>
</file>

<file path=xl/revisions/revisionLog1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161">
    <dxf>
      <fill>
        <patternFill>
          <bgColor rgb="FFFFFF00"/>
        </patternFill>
      </fill>
    </dxf>
  </rfmt>
  <rcv guid="{73FC67B9-3A5E-4402-A781-D3BF0209130F}" action="delete"/>
  <rdn rId="0" localSheetId="1" customView="1" name="Z_73FC67B9_3A5E_4402_A781_D3BF0209130F_.wvu.PrintArea" hidden="1" oldHidden="1">
    <formula>Ведом.структура!$A$1:$G$572</formula>
    <oldFormula>Ведом.структура!$A$1:$G$572</oldFormula>
  </rdn>
  <rdn rId="0" localSheetId="1" customView="1" name="Z_73FC67B9_3A5E_4402_A781_D3BF0209130F_.wvu.FilterData" hidden="1" oldHidden="1">
    <formula>Ведом.структура!$A$13:$I$570</formula>
    <oldFormula>Ведом.структура!$A$13:$I$570</oldFormula>
  </rdn>
  <rcv guid="{73FC67B9-3A5E-4402-A781-D3BF0209130F}" action="add"/>
</revisions>
</file>

<file path=xl/revisions/revisionLog131.xml><?xml version="1.0" encoding="utf-8"?>
<revisions xmlns="http://schemas.openxmlformats.org/spreadsheetml/2006/main" xmlns:r="http://schemas.openxmlformats.org/officeDocument/2006/relationships">
  <rrc rId="13356" sId="1" ref="A1:XFD5" action="insertRow"/>
  <rfmt sheetId="1" sqref="G1" start="0" length="0">
    <dxf>
      <font>
        <name val="Times New Roman"/>
        <scheme val="none"/>
      </font>
      <alignment horizontal="right" wrapText="0" readingOrder="0"/>
    </dxf>
  </rfmt>
  <rcc rId="13357" sId="1" odxf="1" dxf="1">
    <nc r="G2" t="inlineStr">
      <is>
        <t>к решению районного Совета депутатов МО "Селенгинский район"</t>
      </is>
    </nc>
    <odxf>
      <font>
        <name val="Times New Roman CYR"/>
        <scheme val="none"/>
      </font>
      <alignment horizontal="general" wrapText="1" readingOrder="0"/>
    </odxf>
    <ndxf>
      <font>
        <name val="Times New Roman"/>
        <scheme val="none"/>
      </font>
      <alignment horizontal="right" wrapText="0" readingOrder="0"/>
    </ndxf>
  </rcc>
  <rcc rId="13358" sId="1" odxf="1" dxf="1">
    <nc r="G3" t="inlineStr">
      <is>
        <t>от ___________2025    №____</t>
      </is>
    </nc>
    <odxf>
      <font>
        <name val="Times New Roman CYR"/>
        <scheme val="none"/>
      </font>
      <alignment horizontal="general" wrapText="1" readingOrder="0"/>
    </odxf>
    <ndxf>
      <font>
        <name val="Times New Roman"/>
        <scheme val="none"/>
      </font>
      <alignment horizontal="right" wrapText="0" readingOrder="0"/>
    </ndxf>
  </rcc>
  <rcc rId="13359" sId="1">
    <nc r="G1" t="inlineStr">
      <is>
        <t>Приложение №7</t>
      </is>
    </nc>
  </rcc>
  <rrc rId="13360" sId="1" ref="A5:XFD5" action="deleteRow">
    <rfmt sheetId="1" xfDxf="1" sqref="A5:XFD5" start="0" length="0">
      <dxf>
        <font>
          <name val="Times New Roman CYR"/>
          <scheme val="none"/>
        </font>
        <alignment wrapText="1" readingOrder="0"/>
      </dxf>
    </rfmt>
  </rrc>
  <rcc rId="13361" sId="1">
    <oc r="G11" t="inlineStr">
      <is>
        <t>от "___" декабря 2024 № ___</t>
      </is>
    </oc>
    <nc r="G11" t="inlineStr">
      <is>
        <t>от "23" декабря 2024 №25</t>
      </is>
    </nc>
  </rcc>
  <rcv guid="{B67934D4-E797-41BD-A015-871403995F47}" action="delete"/>
  <rdn rId="0" localSheetId="1" customView="1" name="Z_B67934D4_E797_41BD_A015_871403995F47_.wvu.PrintArea" hidden="1" oldHidden="1">
    <formula>Ведом.структура!$A$1:$G$622</formula>
    <oldFormula>Ведом.структура!$A$5:$G$622</oldFormula>
  </rdn>
  <rdn rId="0" localSheetId="1" customView="1" name="Z_B67934D4_E797_41BD_A015_871403995F47_.wvu.FilterData" hidden="1" oldHidden="1">
    <formula>Ведом.структура!$A$17:$G$630</formula>
    <oldFormula>Ведом.структура!$A$17:$G$630</oldFormula>
  </rdn>
  <rcv guid="{B67934D4-E797-41BD-A015-871403995F47}" action="add"/>
</revisions>
</file>

<file path=xl/revisions/revisionLog1310.xml><?xml version="1.0" encoding="utf-8"?>
<revisions xmlns="http://schemas.openxmlformats.org/spreadsheetml/2006/main" xmlns:r="http://schemas.openxmlformats.org/officeDocument/2006/relationships">
  <rcc rId="7393" sId="1">
    <oc r="G3" t="inlineStr">
      <is>
        <t>от___ января 2023  №___</t>
      </is>
    </oc>
    <nc r="G3" t="inlineStr">
      <is>
        <t>от 23 января 2023  № 236</t>
      </is>
    </nc>
  </rcc>
</revisions>
</file>

<file path=xl/revisions/revisionLog13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3FC67B9-3A5E-4402-A781-D3BF0209130F}" action="delete"/>
  <rdn rId="0" localSheetId="1" customView="1" name="Z_73FC67B9_3A5E_4402_A781_D3BF0209130F_.wvu.PrintArea" hidden="1" oldHidden="1">
    <formula>Ведом.структура!$A$1:$G$572</formula>
    <oldFormula>Ведом.структура!$A$1:$G$572</oldFormula>
  </rdn>
  <rdn rId="0" localSheetId="1" customView="1" name="Z_73FC67B9_3A5E_4402_A781_D3BF0209130F_.wvu.FilterData" hidden="1" oldHidden="1">
    <formula>Ведом.структура!$A$13:$I$570</formula>
    <oldFormula>Ведом.структура!$A$13:$I$570</oldFormula>
  </rdn>
  <rcv guid="{73FC67B9-3A5E-4402-A781-D3BF0209130F}" action="add"/>
</revisions>
</file>

<file path=xl/revisions/revisionLog13111.xml><?xml version="1.0" encoding="utf-8"?>
<revisions xmlns="http://schemas.openxmlformats.org/spreadsheetml/2006/main" xmlns:r="http://schemas.openxmlformats.org/officeDocument/2006/relationships">
  <rcc rId="10828" sId="1" numFmtId="4">
    <oc r="G25">
      <v>256.8</v>
    </oc>
    <nc r="G25">
      <v>256.7</v>
    </nc>
  </rcc>
  <rcc rId="10829" sId="1" numFmtId="4">
    <oc r="G149">
      <v>0</v>
    </oc>
    <nc r="G149"/>
  </rcc>
  <rcc rId="10830" sId="1" numFmtId="4">
    <oc r="G230">
      <v>87969.64</v>
    </oc>
    <nc r="G230">
      <f>87969.64-685.215</f>
    </nc>
  </rcc>
  <rcc rId="10831" sId="1" numFmtId="4">
    <oc r="G241">
      <v>70940.06</v>
    </oc>
    <nc r="G241">
      <v>58103.9</v>
    </nc>
  </rcc>
  <rcc rId="10832" sId="1" numFmtId="4">
    <oc r="G244">
      <f>116435</f>
    </oc>
    <nc r="G244">
      <v>128763.1</v>
    </nc>
  </rcc>
  <rcc rId="10833" sId="1">
    <oc r="G256">
      <f>8380+420</f>
    </oc>
    <nc r="G256"/>
  </rcc>
  <rcc rId="10834" sId="1" numFmtId="4">
    <nc r="G260">
      <v>8800</v>
    </nc>
  </rcc>
  <rfmt sheetId="1" sqref="G259">
    <dxf>
      <fill>
        <patternFill>
          <bgColor rgb="FF92D050"/>
        </patternFill>
      </fill>
    </dxf>
  </rfmt>
  <rfmt sheetId="1" sqref="G255">
    <dxf>
      <fill>
        <patternFill>
          <bgColor theme="0"/>
        </patternFill>
      </fill>
    </dxf>
  </rfmt>
  <rm rId="10835" sheetId="1" source="H256" destination="H260" sourceSheetId="1">
    <rfmt sheetId="1" sqref="H260" start="0" length="0">
      <dxf>
        <font>
          <i/>
          <sz val="10"/>
          <color auto="1"/>
          <name val="Times New Roman CYR"/>
          <scheme val="none"/>
        </font>
        <alignment vertical="top" wrapText="1" readingOrder="0"/>
      </dxf>
    </rfmt>
  </rm>
  <rcc rId="10836" sId="1" numFmtId="4">
    <oc r="G266">
      <v>9027.9</v>
    </oc>
    <nc r="G266">
      <v>643.9</v>
    </nc>
  </rcc>
  <rcc rId="10837" sId="1" numFmtId="4">
    <oc r="G267">
      <v>18390.59</v>
    </oc>
    <nc r="G267">
      <v>1428.9</v>
    </nc>
  </rcc>
  <rcc rId="10838" sId="1" numFmtId="4">
    <oc r="G269">
      <v>10159.152</v>
    </oc>
    <nc r="G269">
      <v>18543.151999999998</v>
    </nc>
  </rcc>
  <rcc rId="10839" sId="1" numFmtId="4">
    <oc r="G270">
      <v>32170.648000000001</v>
    </oc>
    <nc r="G270">
      <v>49132.347999999998</v>
    </nc>
  </rcc>
  <rcv guid="{B67934D4-E797-41BD-A015-871403995F47}" action="delete"/>
  <rdn rId="0" localSheetId="1" customView="1" name="Z_B67934D4_E797_41BD_A015_871403995F47_.wvu.PrintArea" hidden="1" oldHidden="1">
    <formula>Ведом.структура!$A$1:$G$632</formula>
    <oldFormula>Ведом.структура!$A$1:$G$632</oldFormula>
  </rdn>
  <rdn rId="0" localSheetId="1" customView="1" name="Z_B67934D4_E797_41BD_A015_871403995F47_.wvu.FilterData" hidden="1" oldHidden="1">
    <formula>Ведом.структура!$A$13:$I$632</formula>
    <oldFormula>Ведом.структура!$A$13:$I$632</oldFormula>
  </rdn>
  <rcv guid="{B67934D4-E797-41BD-A015-871403995F47}" action="add"/>
</revisions>
</file>

<file path=xl/revisions/revisionLog1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784" sId="1">
    <oc r="G161">
      <f>50104.8+1022.52</f>
    </oc>
    <nc r="G161">
      <f>50104.8+1022.52+257.7</f>
    </nc>
  </rcc>
  <rfmt sheetId="1" sqref="G161">
    <dxf>
      <fill>
        <patternFill>
          <bgColor theme="0"/>
        </patternFill>
      </fill>
    </dxf>
  </rfmt>
  <rfmt sheetId="1" sqref="G229">
    <dxf>
      <fill>
        <patternFill patternType="solid">
          <bgColor rgb="FFFFC000"/>
        </patternFill>
      </fill>
    </dxf>
  </rfmt>
  <rfmt sheetId="1" sqref="H229">
    <dxf>
      <fill>
        <patternFill patternType="solid">
          <bgColor rgb="FFFFC000"/>
        </patternFill>
      </fill>
    </dxf>
  </rfmt>
  <rcc rId="6785" sId="1" numFmtId="4">
    <oc r="G243">
      <v>51536.4</v>
    </oc>
    <nc r="G243">
      <f>51536.4-255.2</f>
    </nc>
  </rcc>
  <rcc rId="6786" sId="1">
    <nc r="H229">
      <v>242.01474999999999</v>
    </nc>
  </rcc>
  <rcc rId="6787" sId="1">
    <oc r="G229">
      <f>23099+20000-242.01475-100</f>
    </oc>
    <nc r="G229">
      <f>23099+20000-100</f>
    </nc>
  </rcc>
  <rfmt sheetId="1" sqref="G229">
    <dxf>
      <fill>
        <patternFill>
          <bgColor theme="0"/>
        </patternFill>
      </fill>
    </dxf>
  </rfmt>
</revisions>
</file>

<file path=xl/revisions/revisionLog1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788" sId="1">
    <oc r="G272">
      <f>10159.152+12015.5</f>
    </oc>
    <nc r="G272">
      <f>10159.152+11177.7</f>
    </nc>
  </rcc>
  <rcc rId="6789" sId="1">
    <oc r="G251">
      <f>109531.5+10620.1</f>
    </oc>
    <nc r="G251">
      <f>109531.5+10620.1+837.8</f>
    </nc>
  </rcc>
  <rcc rId="6790" sId="1">
    <oc r="G305">
      <f>SUM(G306:G310)</f>
    </oc>
    <nc r="G305">
      <f>SUM(G306:G310)</f>
    </nc>
  </rcc>
  <rcc rId="6791" sId="1" numFmtId="4">
    <oc r="G378">
      <v>19.2</v>
    </oc>
    <nc r="G378">
      <v>32</v>
    </nc>
  </rcc>
</revisions>
</file>

<file path=xl/revisions/revisionLog134.xml><?xml version="1.0" encoding="utf-8"?>
<revisions xmlns="http://schemas.openxmlformats.org/spreadsheetml/2006/main" xmlns:r="http://schemas.openxmlformats.org/officeDocument/2006/relationships">
  <rcv guid="{B67934D4-E797-41BD-A015-871403995F47}" action="delete"/>
  <rdn rId="0" localSheetId="1" customView="1" name="Z_B67934D4_E797_41BD_A015_871403995F47_.wvu.PrintArea" hidden="1" oldHidden="1">
    <formula>Ведом.структура!$A$1:$G$621</formula>
    <oldFormula>Ведом.структура!$A$1:$G$621</oldFormula>
  </rdn>
  <rdn rId="0" localSheetId="1" customView="1" name="Z_B67934D4_E797_41BD_A015_871403995F47_.wvu.FilterData" hidden="1" oldHidden="1">
    <formula>Ведом.структура!$A$17:$G$629</formula>
    <oldFormula>Ведом.структура!$A$17:$G$629</oldFormula>
  </rdn>
  <rcv guid="{B67934D4-E797-41BD-A015-871403995F47}" action="add"/>
</revisions>
</file>

<file path=xl/revisions/revisionLog13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46" sId="1">
    <oc r="E241" t="inlineStr">
      <is>
        <t>10203 72И50</t>
      </is>
    </oc>
    <nc r="E241" t="inlineStr">
      <is>
        <t>10203 S2И50</t>
      </is>
    </nc>
  </rcc>
  <rcc rId="6047" sId="1">
    <oc r="E242" t="inlineStr">
      <is>
        <t>10203 72И50</t>
      </is>
    </oc>
    <nc r="E242" t="inlineStr">
      <is>
        <t>10203 S2И50</t>
      </is>
    </nc>
  </rcc>
</revisions>
</file>

<file path=xl/revisions/revisionLog134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792" sId="1">
    <oc r="G170">
      <f>14836.15464+302.77866+15.1</f>
    </oc>
    <nc r="G170">
      <f>14836.15464+302.77866+15.13893</f>
    </nc>
  </rcc>
</revisions>
</file>

<file path=xl/revisions/revisionLog1342.xml><?xml version="1.0" encoding="utf-8"?>
<revisions xmlns="http://schemas.openxmlformats.org/spreadsheetml/2006/main" xmlns:r="http://schemas.openxmlformats.org/officeDocument/2006/relationships">
  <rrc rId="5860" sId="1" ref="A1:XFD1" action="deleteRow">
    <undo index="0" exp="area" ref3D="1" dr="$A$1:$G$506" dn="Область_печати" sId="1"/>
    <undo index="0" exp="area" ref3D="1" dr="$A$1:$G$489" dn="Z_E8C4D6E1_9869_4DF1_B028_E267A0B6BE3E_.wvu.PrintArea" sId="1"/>
    <undo index="20" exp="area" ref3D="1" dr="$A$472:$XFD$472" dn="Z_B67934D4_E797_41BD_A015_871403995F47_.wvu.Rows" sId="1"/>
    <undo index="18" exp="area" ref3D="1" dr="$A$445:$XFD$445" dn="Z_B67934D4_E797_41BD_A015_871403995F47_.wvu.Rows" sId="1"/>
    <undo index="16" exp="area" ref3D="1" dr="$A$417:$XFD$417" dn="Z_B67934D4_E797_41BD_A015_871403995F47_.wvu.Rows" sId="1"/>
    <undo index="14" exp="area" ref3D="1" dr="$A$399:$XFD$400" dn="Z_B67934D4_E797_41BD_A015_871403995F47_.wvu.Rows" sId="1"/>
    <undo index="10" exp="area" ref3D="1" dr="$A$392:$XFD$393" dn="Z_B67934D4_E797_41BD_A015_871403995F47_.wvu.Rows" sId="1"/>
    <undo index="6" exp="area" ref3D="1" dr="$A$358:$XFD$363" dn="Z_B67934D4_E797_41BD_A015_871403995F47_.wvu.Rows" sId="1"/>
    <undo index="0" exp="area" ref3D="1" dr="$A$1:$G$506" dn="Z_B67934D4_E797_41BD_A015_871403995F47_.wvu.PrintArea" sId="1"/>
    <rfmt sheetId="1" xfDxf="1" sqref="A1:XFD1" start="0" length="0">
      <dxf>
        <font>
          <name val="Times New Roman CYR"/>
          <scheme val="none"/>
        </font>
        <alignment wrapText="1" readingOrder="0"/>
      </dxf>
    </rfmt>
    <rcc rId="0" sId="1" dxf="1">
      <nc r="G1" t="inlineStr">
        <is>
          <t>Приложение №5</t>
        </is>
      </nc>
      <ndxf>
        <font>
          <name val="Times New Roman"/>
          <scheme val="none"/>
        </font>
        <alignment horizontal="right" wrapText="0" readingOrder="0"/>
      </ndxf>
    </rcc>
  </rrc>
  <rrc rId="5861" sId="1" ref="A1:XFD1" action="deleteRow">
    <undo index="0" exp="area" ref3D="1" dr="$A$1:$G$505" dn="Область_печати" sId="1"/>
    <undo index="0" exp="area" ref3D="1" dr="$A$1:$G$488" dn="Z_E8C4D6E1_9869_4DF1_B028_E267A0B6BE3E_.wvu.PrintArea" sId="1"/>
    <undo index="20" exp="area" ref3D="1" dr="$A$471:$XFD$471" dn="Z_B67934D4_E797_41BD_A015_871403995F47_.wvu.Rows" sId="1"/>
    <undo index="18" exp="area" ref3D="1" dr="$A$444:$XFD$444" dn="Z_B67934D4_E797_41BD_A015_871403995F47_.wvu.Rows" sId="1"/>
    <undo index="16" exp="area" ref3D="1" dr="$A$416:$XFD$416" dn="Z_B67934D4_E797_41BD_A015_871403995F47_.wvu.Rows" sId="1"/>
    <undo index="14" exp="area" ref3D="1" dr="$A$398:$XFD$399" dn="Z_B67934D4_E797_41BD_A015_871403995F47_.wvu.Rows" sId="1"/>
    <undo index="10" exp="area" ref3D="1" dr="$A$391:$XFD$392" dn="Z_B67934D4_E797_41BD_A015_871403995F47_.wvu.Rows" sId="1"/>
    <undo index="6" exp="area" ref3D="1" dr="$A$357:$XFD$362" dn="Z_B67934D4_E797_41BD_A015_871403995F47_.wvu.Rows" sId="1"/>
    <undo index="0" exp="area" ref3D="1" dr="$A$1:$G$505" dn="Z_B67934D4_E797_41BD_A015_871403995F47_.wvu.PrintArea" sId="1"/>
    <rfmt sheetId="1" xfDxf="1" sqref="A1:XFD1" start="0" length="0">
      <dxf>
        <font>
          <name val="Times New Roman CYR"/>
          <scheme val="none"/>
        </font>
        <alignment wrapText="1" readingOrder="0"/>
      </dxf>
    </rfmt>
    <rcc rId="0" sId="1" dxf="1">
      <nc r="G1" t="inlineStr">
        <is>
          <t>к решению районного Совета депутатов МО "Селенгинский район"</t>
        </is>
      </nc>
      <ndxf>
        <font>
          <name val="Times New Roman"/>
          <scheme val="none"/>
        </font>
        <alignment horizontal="right" wrapText="0" readingOrder="0"/>
      </ndxf>
    </rcc>
  </rrc>
  <rrc rId="5862" sId="1" ref="A1:XFD1" action="deleteRow">
    <undo index="0" exp="area" ref3D="1" dr="$A$1:$G$504" dn="Область_печати" sId="1"/>
    <undo index="0" exp="area" ref3D="1" dr="$A$1:$G$487" dn="Z_E8C4D6E1_9869_4DF1_B028_E267A0B6BE3E_.wvu.PrintArea" sId="1"/>
    <undo index="20" exp="area" ref3D="1" dr="$A$470:$XFD$470" dn="Z_B67934D4_E797_41BD_A015_871403995F47_.wvu.Rows" sId="1"/>
    <undo index="18" exp="area" ref3D="1" dr="$A$443:$XFD$443" dn="Z_B67934D4_E797_41BD_A015_871403995F47_.wvu.Rows" sId="1"/>
    <undo index="16" exp="area" ref3D="1" dr="$A$415:$XFD$415" dn="Z_B67934D4_E797_41BD_A015_871403995F47_.wvu.Rows" sId="1"/>
    <undo index="14" exp="area" ref3D="1" dr="$A$397:$XFD$398" dn="Z_B67934D4_E797_41BD_A015_871403995F47_.wvu.Rows" sId="1"/>
    <undo index="10" exp="area" ref3D="1" dr="$A$390:$XFD$391" dn="Z_B67934D4_E797_41BD_A015_871403995F47_.wvu.Rows" sId="1"/>
    <undo index="6" exp="area" ref3D="1" dr="$A$356:$XFD$361" dn="Z_B67934D4_E797_41BD_A015_871403995F47_.wvu.Rows" sId="1"/>
    <undo index="0" exp="area" ref3D="1" dr="$A$1:$G$504" dn="Z_B67934D4_E797_41BD_A015_871403995F47_.wvu.PrintArea" sId="1"/>
    <rfmt sheetId="1" xfDxf="1" sqref="A1:XFD1" start="0" length="0">
      <dxf>
        <font>
          <name val="Times New Roman CYR"/>
          <scheme val="none"/>
        </font>
        <alignment wrapText="1" readingOrder="0"/>
      </dxf>
    </rfmt>
    <rcc rId="0" sId="1" dxf="1">
      <nc r="G1" t="inlineStr">
        <is>
          <t>от "22" июля 2022  №202</t>
        </is>
      </nc>
      <ndxf>
        <font>
          <name val="Times New Roman"/>
          <scheme val="none"/>
        </font>
        <alignment horizontal="right" wrapText="0" readingOrder="0"/>
      </ndxf>
    </rcc>
  </rrc>
  <rrc rId="5863" sId="1" ref="A1:XFD1" action="deleteRow">
    <undo index="0" exp="area" ref3D="1" dr="$A$1:$G$503" dn="Область_печати" sId="1"/>
    <undo index="0" exp="area" ref3D="1" dr="$A$1:$G$486" dn="Z_E8C4D6E1_9869_4DF1_B028_E267A0B6BE3E_.wvu.PrintArea" sId="1"/>
    <undo index="20" exp="area" ref3D="1" dr="$A$469:$XFD$469" dn="Z_B67934D4_E797_41BD_A015_871403995F47_.wvu.Rows" sId="1"/>
    <undo index="18" exp="area" ref3D="1" dr="$A$442:$XFD$442" dn="Z_B67934D4_E797_41BD_A015_871403995F47_.wvu.Rows" sId="1"/>
    <undo index="16" exp="area" ref3D="1" dr="$A$414:$XFD$414" dn="Z_B67934D4_E797_41BD_A015_871403995F47_.wvu.Rows" sId="1"/>
    <undo index="14" exp="area" ref3D="1" dr="$A$396:$XFD$397" dn="Z_B67934D4_E797_41BD_A015_871403995F47_.wvu.Rows" sId="1"/>
    <undo index="10" exp="area" ref3D="1" dr="$A$389:$XFD$390" dn="Z_B67934D4_E797_41BD_A015_871403995F47_.wvu.Rows" sId="1"/>
    <undo index="6" exp="area" ref3D="1" dr="$A$355:$XFD$360" dn="Z_B67934D4_E797_41BD_A015_871403995F47_.wvu.Rows" sId="1"/>
    <undo index="0" exp="area" ref3D="1" dr="$A$1:$G$503" dn="Z_B67934D4_E797_41BD_A015_871403995F47_.wvu.PrintArea" sId="1"/>
    <rfmt sheetId="1" xfDxf="1" sqref="A1:XFD1" start="0" length="0"/>
  </rrc>
  <rfmt sheetId="1" sqref="F2:G7">
    <dxf>
      <fill>
        <patternFill>
          <bgColor theme="0"/>
        </patternFill>
      </fill>
    </dxf>
  </rfmt>
  <rcc rId="5864" sId="1">
    <oc r="G5" t="inlineStr">
      <is>
        <t>«Селенгинский район» на 2022 год"</t>
      </is>
    </oc>
    <nc r="G5" t="inlineStr">
      <is>
        <t>«Селенгинский район» на 2023 год</t>
      </is>
    </nc>
  </rcc>
  <rcc rId="5865" sId="1">
    <oc r="F6" t="inlineStr">
      <is>
        <t>плановый период 2023-2024 годов"</t>
      </is>
    </oc>
    <nc r="F6" t="inlineStr">
      <is>
        <t>плановый период 2024-2025 годов"</t>
      </is>
    </nc>
  </rcc>
  <rcc rId="5866" sId="1" odxf="1" dxf="1">
    <oc r="G7" t="inlineStr">
      <is>
        <t>от "23" декабря 2021 № 164</t>
      </is>
    </oc>
    <nc r="G7" t="inlineStr">
      <is>
        <t>от "___" декабря 2022 № ___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rc rId="5867" sId="1" ref="A8:XFD8" action="deleteRow">
    <undo index="20" exp="area" ref3D="1" dr="$A$468:$XFD$468" dn="Z_B67934D4_E797_41BD_A015_871403995F47_.wvu.Rows" sId="1"/>
    <undo index="18" exp="area" ref3D="1" dr="$A$441:$XFD$441" dn="Z_B67934D4_E797_41BD_A015_871403995F47_.wvu.Rows" sId="1"/>
    <undo index="16" exp="area" ref3D="1" dr="$A$413:$XFD$413" dn="Z_B67934D4_E797_41BD_A015_871403995F47_.wvu.Rows" sId="1"/>
    <undo index="14" exp="area" ref3D="1" dr="$A$395:$XFD$396" dn="Z_B67934D4_E797_41BD_A015_871403995F47_.wvu.Rows" sId="1"/>
    <undo index="10" exp="area" ref3D="1" dr="$A$388:$XFD$389" dn="Z_B67934D4_E797_41BD_A015_871403995F47_.wvu.Rows" sId="1"/>
    <undo index="6" exp="area" ref3D="1" dr="$A$354:$XFD$359" dn="Z_B67934D4_E797_41BD_A015_871403995F47_.wvu.Rows" sId="1"/>
    <rfmt sheetId="1" xfDxf="1" sqref="A8:XFD8" start="0" length="0">
      <dxf>
        <font>
          <name val="Times New Roman CYR"/>
          <scheme val="none"/>
        </font>
        <alignment wrapText="1" readingOrder="0"/>
      </dxf>
    </rfmt>
    <rfmt sheetId="1" sqref="A8" start="0" length="0">
      <dxf>
        <font>
          <name val="Times New Roman"/>
          <scheme val="none"/>
        </font>
      </dxf>
    </rfmt>
    <rfmt sheetId="1" sqref="B8" start="0" length="0">
      <dxf>
        <font>
          <name val="Times New Roman"/>
          <scheme val="none"/>
        </font>
      </dxf>
    </rfmt>
    <rfmt sheetId="1" sqref="C8" start="0" length="0">
      <dxf>
        <font>
          <sz val="9"/>
          <name val="Times New Roman"/>
          <scheme val="none"/>
        </font>
        <alignment horizontal="right" wrapText="0" readingOrder="0"/>
      </dxf>
    </rfmt>
    <rfmt sheetId="1" sqref="D8" start="0" length="0">
      <dxf>
        <font>
          <sz val="9"/>
          <name val="Times New Roman"/>
          <scheme val="none"/>
        </font>
        <alignment horizontal="right" wrapText="0" readingOrder="0"/>
      </dxf>
    </rfmt>
    <rfmt sheetId="1" sqref="E8" start="0" length="0">
      <dxf>
        <font>
          <name val="Times New Roman"/>
          <scheme val="none"/>
        </font>
        <alignment vertical="bottom" wrapText="0" readingOrder="0"/>
      </dxf>
    </rfmt>
    <rfmt sheetId="1" sqref="F8" start="0" length="0">
      <dxf>
        <font>
          <name val="Times New Roman"/>
          <scheme val="none"/>
        </font>
        <alignment vertical="bottom" wrapText="0" readingOrder="0"/>
      </dxf>
    </rfmt>
    <rfmt sheetId="1" sqref="G8" start="0" length="0">
      <dxf>
        <font>
          <name val="Times New Roman"/>
          <scheme val="none"/>
        </font>
        <alignment horizontal="right" wrapText="0" readingOrder="0"/>
      </dxf>
    </rfmt>
  </rrc>
  <rrc rId="5868" sId="1" ref="A8:XFD8" action="deleteRow">
    <undo index="20" exp="area" ref3D="1" dr="$A$467:$XFD$467" dn="Z_B67934D4_E797_41BD_A015_871403995F47_.wvu.Rows" sId="1"/>
    <undo index="18" exp="area" ref3D="1" dr="$A$440:$XFD$440" dn="Z_B67934D4_E797_41BD_A015_871403995F47_.wvu.Rows" sId="1"/>
    <undo index="16" exp="area" ref3D="1" dr="$A$412:$XFD$412" dn="Z_B67934D4_E797_41BD_A015_871403995F47_.wvu.Rows" sId="1"/>
    <undo index="14" exp="area" ref3D="1" dr="$A$394:$XFD$395" dn="Z_B67934D4_E797_41BD_A015_871403995F47_.wvu.Rows" sId="1"/>
    <undo index="10" exp="area" ref3D="1" dr="$A$387:$XFD$388" dn="Z_B67934D4_E797_41BD_A015_871403995F47_.wvu.Rows" sId="1"/>
    <undo index="6" exp="area" ref3D="1" dr="$A$353:$XFD$358" dn="Z_B67934D4_E797_41BD_A015_871403995F47_.wvu.Rows" sId="1"/>
    <rfmt sheetId="1" xfDxf="1" sqref="A8:XFD8" start="0" length="0">
      <dxf>
        <font>
          <name val="Times New Roman CYR"/>
          <scheme val="none"/>
        </font>
        <alignment wrapText="1" readingOrder="0"/>
      </dxf>
    </rfmt>
    <rfmt sheetId="1" sqref="A8" start="0" length="0">
      <dxf>
        <font>
          <name val="Times New Roman"/>
          <scheme val="none"/>
        </font>
      </dxf>
    </rfmt>
    <rfmt sheetId="1" sqref="B8" start="0" length="0">
      <dxf>
        <font>
          <name val="Times New Roman"/>
          <scheme val="none"/>
        </font>
      </dxf>
    </rfmt>
    <rfmt sheetId="1" sqref="C8" start="0" length="0">
      <dxf>
        <font>
          <sz val="9"/>
          <name val="Times New Roman"/>
          <scheme val="none"/>
        </font>
        <alignment horizontal="right" wrapText="0" readingOrder="0"/>
      </dxf>
    </rfmt>
    <rfmt sheetId="1" sqref="D8" start="0" length="0">
      <dxf>
        <font>
          <sz val="9"/>
          <name val="Times New Roman"/>
          <scheme val="none"/>
        </font>
        <alignment horizontal="right" wrapText="0" readingOrder="0"/>
      </dxf>
    </rfmt>
    <rfmt sheetId="1" sqref="E8" start="0" length="0">
      <dxf>
        <font>
          <name val="Times New Roman"/>
          <scheme val="none"/>
        </font>
        <alignment vertical="bottom" wrapText="0" readingOrder="0"/>
      </dxf>
    </rfmt>
    <rfmt sheetId="1" sqref="F8" start="0" length="0">
      <dxf>
        <font>
          <name val="Times New Roman"/>
          <scheme val="none"/>
        </font>
        <alignment vertical="bottom" wrapText="0" readingOrder="0"/>
      </dxf>
    </rfmt>
  </rrc>
  <rrc rId="5869" sId="1" ref="A8:XFD8" action="deleteRow">
    <undo index="20" exp="area" ref3D="1" dr="$A$466:$XFD$466" dn="Z_B67934D4_E797_41BD_A015_871403995F47_.wvu.Rows" sId="1"/>
    <undo index="18" exp="area" ref3D="1" dr="$A$439:$XFD$439" dn="Z_B67934D4_E797_41BD_A015_871403995F47_.wvu.Rows" sId="1"/>
    <undo index="16" exp="area" ref3D="1" dr="$A$411:$XFD$411" dn="Z_B67934D4_E797_41BD_A015_871403995F47_.wvu.Rows" sId="1"/>
    <undo index="14" exp="area" ref3D="1" dr="$A$393:$XFD$394" dn="Z_B67934D4_E797_41BD_A015_871403995F47_.wvu.Rows" sId="1"/>
    <undo index="10" exp="area" ref3D="1" dr="$A$386:$XFD$387" dn="Z_B67934D4_E797_41BD_A015_871403995F47_.wvu.Rows" sId="1"/>
    <undo index="6" exp="area" ref3D="1" dr="$A$352:$XFD$357" dn="Z_B67934D4_E797_41BD_A015_871403995F47_.wvu.Rows" sId="1"/>
    <rfmt sheetId="1" xfDxf="1" sqref="A8:XFD8" start="0" length="0">
      <dxf>
        <font>
          <name val="Times New Roman CYR"/>
          <scheme val="none"/>
        </font>
        <alignment wrapText="1" readingOrder="0"/>
      </dxf>
    </rfmt>
    <rfmt sheetId="1" sqref="A8" start="0" length="0">
      <dxf>
        <font>
          <name val="Times New Roman"/>
          <scheme val="none"/>
        </font>
      </dxf>
    </rfmt>
    <rfmt sheetId="1" sqref="B8" start="0" length="0">
      <dxf>
        <font>
          <name val="Times New Roman"/>
          <scheme val="none"/>
        </font>
      </dxf>
    </rfmt>
    <rfmt sheetId="1" sqref="C8" start="0" length="0">
      <dxf>
        <font>
          <sz val="9"/>
          <name val="Times New Roman"/>
          <scheme val="none"/>
        </font>
        <alignment horizontal="right" wrapText="0" readingOrder="0"/>
      </dxf>
    </rfmt>
    <rfmt sheetId="1" sqref="D8" start="0" length="0">
      <dxf>
        <font>
          <sz val="9"/>
          <name val="Times New Roman"/>
          <scheme val="none"/>
        </font>
        <alignment horizontal="right" wrapText="0" readingOrder="0"/>
      </dxf>
    </rfmt>
    <rfmt sheetId="1" sqref="E8" start="0" length="0">
      <dxf>
        <font>
          <name val="Times New Roman"/>
          <scheme val="none"/>
        </font>
        <alignment vertical="bottom" wrapText="0" readingOrder="0"/>
      </dxf>
    </rfmt>
    <rfmt sheetId="1" sqref="F8" start="0" length="0">
      <dxf>
        <font>
          <name val="Times New Roman"/>
          <scheme val="none"/>
        </font>
        <alignment vertical="bottom" wrapText="0" readingOrder="0"/>
      </dxf>
    </rfmt>
  </rrc>
</revisions>
</file>

<file path=xl/revisions/revisionLog135.xml><?xml version="1.0" encoding="utf-8"?>
<revisions xmlns="http://schemas.openxmlformats.org/spreadsheetml/2006/main" xmlns:r="http://schemas.openxmlformats.org/officeDocument/2006/relationships">
  <rcc rId="10754" sId="1" numFmtId="4">
    <nc r="G499">
      <v>555.98</v>
    </nc>
  </rcc>
  <rcc rId="10755" sId="1" numFmtId="4">
    <nc r="G500">
      <v>167.9</v>
    </nc>
  </rcc>
  <rcc rId="10756" sId="1" numFmtId="4">
    <nc r="G502">
      <v>6270.58</v>
    </nc>
  </rcc>
  <rcc rId="10757" sId="1" numFmtId="4">
    <nc r="G504">
      <v>1893.7</v>
    </nc>
  </rcc>
  <rcc rId="10758" sId="1" numFmtId="4">
    <nc r="G505">
      <v>47.1</v>
    </nc>
  </rcc>
  <rcc rId="10759" sId="1" numFmtId="4">
    <nc r="G506">
      <v>344.6</v>
    </nc>
  </rcc>
  <rcc rId="10760" sId="1" numFmtId="4">
    <nc r="G507">
      <v>6.5</v>
    </nc>
  </rcc>
  <rcc rId="10761" sId="1" numFmtId="4">
    <nc r="G447">
      <v>9232.4</v>
    </nc>
  </rcc>
  <rcc rId="10762" sId="1" numFmtId="4">
    <nc r="G428">
      <v>9296.2000000000007</v>
    </nc>
  </rcc>
  <rcc rId="10763" sId="1" numFmtId="4">
    <nc r="G461">
      <v>14678.2</v>
    </nc>
  </rcc>
  <rcc rId="10764" sId="1" numFmtId="4">
    <nc r="G61">
      <v>100</v>
    </nc>
  </rcc>
  <rcc rId="10765" sId="1" numFmtId="4">
    <nc r="G73">
      <v>50</v>
    </nc>
  </rcc>
  <rcc rId="10766" sId="1" numFmtId="4">
    <nc r="G81">
      <v>125</v>
    </nc>
  </rcc>
  <rcc rId="10767" sId="1" numFmtId="4">
    <nc r="G82">
      <v>10</v>
    </nc>
  </rcc>
  <rcc rId="10768" sId="1" numFmtId="4">
    <nc r="G77">
      <v>400</v>
    </nc>
  </rcc>
  <rcc rId="10769" sId="1" numFmtId="4">
    <nc r="G86">
      <v>180</v>
    </nc>
  </rcc>
  <rcc rId="10770" sId="1" numFmtId="4">
    <nc r="G90">
      <v>250</v>
    </nc>
  </rcc>
  <rcc rId="10771" sId="1" numFmtId="4">
    <nc r="G157">
      <v>30</v>
    </nc>
  </rcc>
  <rcc rId="10772" sId="1" numFmtId="4">
    <nc r="G161">
      <v>181</v>
    </nc>
  </rcc>
  <rcc rId="10773" sId="1" numFmtId="4">
    <nc r="G608">
      <v>100</v>
    </nc>
  </rcc>
  <rcc rId="10774" sId="1" numFmtId="4">
    <nc r="G318">
      <v>98</v>
    </nc>
  </rcc>
  <rcc rId="10775" sId="1" numFmtId="4">
    <nc r="G315">
      <v>200</v>
    </nc>
  </rcc>
  <rcc rId="10776" sId="1" numFmtId="4">
    <nc r="G440">
      <v>105.6</v>
    </nc>
  </rcc>
  <rcc rId="10777" sId="1" numFmtId="4">
    <nc r="G482">
      <v>360</v>
    </nc>
  </rcc>
  <rcc rId="10778" sId="1" numFmtId="4">
    <nc r="G516">
      <v>151</v>
    </nc>
  </rcc>
  <rcc rId="10779" sId="1" numFmtId="4">
    <oc r="G196">
      <v>5419.8</v>
    </oc>
    <nc r="G196">
      <v>2710</v>
    </nc>
  </rcc>
  <rcc rId="10780" sId="1" numFmtId="4">
    <nc r="G381">
      <v>202.8</v>
    </nc>
  </rcc>
  <rcc rId="10781" sId="1" numFmtId="4">
    <nc r="G404">
      <v>320</v>
    </nc>
  </rcc>
  <rfmt sheetId="1" sqref="H638" start="0" length="0">
    <dxf>
      <numFmt numFmtId="164" formatCode="0.00000"/>
    </dxf>
  </rfmt>
  <rcc rId="10782" sId="1" odxf="1" dxf="1">
    <nc r="H641">
      <f>G632-H638</f>
    </nc>
    <odxf>
      <numFmt numFmtId="0" formatCode="General"/>
    </odxf>
    <ndxf>
      <numFmt numFmtId="166" formatCode="_-* #,##0.00000\ _₽_-;\-* #,##0.00000\ _₽_-;_-* &quot;-&quot;?????\ _₽_-;_-@_-"/>
    </ndxf>
  </rcc>
  <rcc rId="10783" sId="1" numFmtId="4">
    <nc r="G38">
      <v>1641.1</v>
    </nc>
  </rcc>
  <rcc rId="10784" sId="1" numFmtId="4">
    <nc r="G39">
      <v>495.6</v>
    </nc>
  </rcc>
  <rcc rId="10785" sId="1" numFmtId="4">
    <nc r="G44">
      <v>8690.7000000000007</v>
    </nc>
  </rcc>
  <rcc rId="10786" sId="1" numFmtId="4">
    <nc r="G45">
      <v>2624.6</v>
    </nc>
  </rcc>
  <rcc rId="10787" sId="1" numFmtId="4">
    <nc r="G46">
      <v>8.8000000000000007</v>
    </nc>
  </rcc>
  <rcc rId="10788" sId="1" numFmtId="4">
    <nc r="G47">
      <v>90</v>
    </nc>
  </rcc>
  <rcc rId="10789" sId="1" numFmtId="4">
    <nc r="G48">
      <v>125</v>
    </nc>
  </rcc>
  <rcc rId="10790" sId="1" numFmtId="4">
    <oc r="G241">
      <v>81763.460000000006</v>
    </oc>
    <nc r="G241">
      <v>70940.06</v>
    </nc>
  </rcc>
  <rcc rId="10791" sId="1">
    <nc r="H638">
      <f>G638-2058.275</f>
    </nc>
  </rcc>
  <rcc rId="10792" sId="1" numFmtId="4">
    <oc r="G126">
      <v>3197.1</v>
    </oc>
    <nc r="G126">
      <f>3197.1+30</f>
    </nc>
  </rcc>
  <rcc rId="10793" sId="1">
    <oc r="G631">
      <f>400+400</f>
    </oc>
    <nc r="G631">
      <f>400+400</f>
    </nc>
  </rcc>
  <rcc rId="10794" sId="1">
    <oc r="H631">
      <v>400</v>
    </oc>
    <nc r="H631" t="inlineStr">
      <is>
        <t>МБ400</t>
      </is>
    </nc>
  </rcc>
  <rcc rId="10795" sId="1">
    <oc r="G121">
      <f>SUM(G122:G129)</f>
    </oc>
    <nc r="G121">
      <f>SUM(G122:G129)</f>
    </nc>
  </rcc>
  <rcc rId="10796" sId="1" numFmtId="4">
    <oc r="G124">
      <v>3779.8</v>
    </oc>
    <nc r="G124">
      <v>3779.7</v>
    </nc>
  </rcc>
  <rcc rId="10797" sId="1" numFmtId="4">
    <nc r="G378">
      <v>260</v>
    </nc>
  </rcc>
  <rcc rId="10798" sId="1" odxf="1" dxf="1">
    <nc r="H40">
      <f>G34+G40</f>
    </nc>
    <odxf>
      <numFmt numFmtId="0" formatCode="General"/>
    </odxf>
    <ndxf>
      <numFmt numFmtId="164" formatCode="0.00000"/>
    </ndxf>
  </rcc>
  <rcc rId="10799" sId="1" numFmtId="4">
    <oc r="G306">
      <v>250</v>
    </oc>
    <nc r="G306">
      <f>250+624.9</f>
    </nc>
  </rcc>
  <rcc rId="10800" sId="1" numFmtId="4">
    <oc r="G307">
      <v>2950.89</v>
    </oc>
    <nc r="G307">
      <v>2348.6</v>
    </nc>
  </rcc>
  <rcc rId="10801" sId="1" numFmtId="4">
    <oc r="G308">
      <v>544.69000000000005</v>
    </oc>
    <nc r="G308">
      <v>544.70000000000005</v>
    </nc>
  </rcc>
  <rcc rId="10802" sId="1" numFmtId="4">
    <oc r="G309">
      <v>194</v>
    </oc>
    <nc r="G309">
      <v>87.3</v>
    </nc>
  </rcc>
  <rcc rId="10803" sId="1" numFmtId="4">
    <nc r="G310">
      <v>35.6</v>
    </nc>
  </rcc>
  <rcc rId="10804" sId="1" numFmtId="4">
    <nc r="G311">
      <v>48.5</v>
    </nc>
  </rcc>
  <rcc rId="10805" sId="1" numFmtId="4">
    <oc r="G303">
      <v>19892.22</v>
    </oc>
    <nc r="G303">
      <v>19892.2</v>
    </nc>
  </rcc>
  <rcc rId="10806" sId="1" numFmtId="4">
    <nc r="G304">
      <v>6007.4</v>
    </nc>
  </rcc>
  <rm rId="10807" sheetId="1" source="G304" destination="G305" sourceSheetId="1">
    <rcc rId="0" sId="1" dxf="1" numFmtId="4">
      <nc r="G305">
        <v>6007.45</v>
      </nc>
      <ndxf>
        <font>
          <sz val="10"/>
          <color auto="1"/>
          <name val="Times New Roman"/>
          <scheme val="none"/>
        </font>
        <numFmt numFmtId="164" formatCode="0.000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m>
  <rcc rId="10808" sId="1" numFmtId="4">
    <oc r="G300">
      <v>548.52</v>
    </oc>
    <nc r="G300">
      <v>548.5</v>
    </nc>
  </rcc>
  <rcc rId="10809" sId="1" numFmtId="4">
    <oc r="G301">
      <v>165.65</v>
    </oc>
    <nc r="G301">
      <v>165.7</v>
    </nc>
  </rcc>
  <rcc rId="10810" sId="1" numFmtId="4">
    <oc r="G335">
      <v>470</v>
    </oc>
    <nc r="G335">
      <f>470-0.855</f>
    </nc>
  </rcc>
  <rcv guid="{B67934D4-E797-41BD-A015-871403995F47}" action="delete"/>
  <rdn rId="0" localSheetId="1" customView="1" name="Z_B67934D4_E797_41BD_A015_871403995F47_.wvu.PrintArea" hidden="1" oldHidden="1">
    <formula>Ведом.структура!$A$1:$G$632</formula>
    <oldFormula>Ведом.структура!$A$1:$G$632</oldFormula>
  </rdn>
  <rdn rId="0" localSheetId="1" customView="1" name="Z_B67934D4_E797_41BD_A015_871403995F47_.wvu.FilterData" hidden="1" oldHidden="1">
    <formula>Ведом.структура!$A$13:$I$632</formula>
    <oldFormula>Ведом.структура!$A$13:$I$632</oldFormula>
  </rdn>
  <rcv guid="{B67934D4-E797-41BD-A015-871403995F47}" action="add"/>
</revisions>
</file>

<file path=xl/revisions/revisionLog13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793" sId="1">
    <oc r="G229">
      <f>23099+20000-100</f>
    </oc>
    <nc r="G229">
      <f>23099+20000-100-257.7</f>
    </nc>
  </rcc>
  <rcc rId="6794" sId="1" numFmtId="4">
    <oc r="G341">
      <v>5263</v>
    </oc>
    <nc r="G341">
      <f>5263+0.44632</f>
    </nc>
  </rcc>
</revisions>
</file>

<file path=xl/revisions/revisionLog1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795" sId="1">
    <oc r="G229">
      <f>23099+20000-100-257.7</f>
    </oc>
    <nc r="G229">
      <f>23099+15000</f>
    </nc>
  </rcc>
  <rcc rId="6796" sId="1">
    <oc r="G251">
      <f>109531.5+10620.1+837.8</f>
    </oc>
    <nc r="G251">
      <f>109531.5+10620.1+837.8+3492.3</f>
    </nc>
  </rcc>
</revisions>
</file>

<file path=xl/revisions/revisionLog1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797" sId="1" numFmtId="4">
    <oc r="G534">
      <v>1877.4</v>
    </oc>
    <nc r="G534">
      <f>1877.4+517.3</f>
    </nc>
  </rcc>
  <rcc rId="6798" sId="1" numFmtId="4">
    <oc r="G535">
      <v>567</v>
    </oc>
    <nc r="G535">
      <f>567+156.2</f>
    </nc>
  </rcc>
  <rcc rId="6799" sId="1">
    <oc r="G517">
      <f>204.4+590.2+156.2</f>
    </oc>
    <nc r="G517">
      <f>204.4+590.2</f>
    </nc>
  </rcc>
  <rcc rId="6800" sId="1">
    <oc r="G516">
      <f>676.8+1954.4+517.3</f>
    </oc>
    <nc r="G516">
      <f>676.8+1954.4</f>
    </nc>
  </rcc>
  <rcc rId="6801" sId="1" numFmtId="4">
    <oc r="G523">
      <v>25141.9</v>
    </oc>
    <nc r="G523">
      <f>25141.9+1150</f>
    </nc>
  </rcc>
</revisions>
</file>

<file path=xl/revisions/revisionLog1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802" sId="1">
    <oc r="E408" t="inlineStr">
      <is>
        <t>04103 82170</t>
      </is>
    </oc>
    <nc r="E408" t="inlineStr">
      <is>
        <t>04201 82170</t>
      </is>
    </nc>
  </rcc>
</revisions>
</file>

<file path=xl/revisions/revisionLog1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803" sId="1" odxf="1" dxf="1">
    <oc r="A419" t="inlineStr">
      <is>
        <t>КУЛЬТУРА, КИНЕМАТОГРАФИЯ</t>
      </is>
    </oc>
    <nc r="A419" t="inlineStr">
      <is>
        <t>ФИЗИЧЕСКАЯ КУЛЬТУРА И СПОРТ</t>
      </is>
    </nc>
    <odxf>
      <font>
        <color indexed="8"/>
        <name val="Times New Roman"/>
        <family val="1"/>
      </font>
      <fill>
        <patternFill>
          <bgColor rgb="FF66FFFF"/>
        </patternFill>
      </fill>
    </odxf>
    <ndxf>
      <font>
        <color indexed="8"/>
        <name val="Times New Roman"/>
        <family val="1"/>
      </font>
      <fill>
        <patternFill>
          <bgColor indexed="15"/>
        </patternFill>
      </fill>
    </ndxf>
  </rcc>
  <rcc rId="6804" sId="1" odxf="1" dxf="1">
    <oc r="A420" t="inlineStr">
      <is>
        <t>Культура</t>
      </is>
    </oc>
    <nc r="A420" t="inlineStr">
      <is>
        <t>Массовый спорт</t>
      </is>
    </nc>
    <odxf>
      <font>
        <i/>
        <color indexed="8"/>
        <name val="Times New Roman"/>
        <family val="1"/>
      </font>
      <fill>
        <patternFill>
          <bgColor rgb="FFCCFFFF"/>
        </patternFill>
      </fill>
    </odxf>
    <ndxf>
      <font>
        <i val="0"/>
        <color indexed="8"/>
        <name val="Times New Roman"/>
        <family val="1"/>
      </font>
      <fill>
        <patternFill>
          <bgColor indexed="41"/>
        </patternFill>
      </fill>
    </ndxf>
  </rcc>
</revisions>
</file>

<file path=xl/revisions/revisionLog14.xml><?xml version="1.0" encoding="utf-8"?>
<revisions xmlns="http://schemas.openxmlformats.org/spreadsheetml/2006/main" xmlns:r="http://schemas.openxmlformats.org/officeDocument/2006/relationships">
  <rcc rId="10842" sId="1" numFmtId="4">
    <nc r="G473">
      <v>195</v>
    </nc>
  </rcc>
  <rcv guid="{B67934D4-E797-41BD-A015-871403995F47}" action="delete"/>
  <rdn rId="0" localSheetId="1" customView="1" name="Z_B67934D4_E797_41BD_A015_871403995F47_.wvu.PrintArea" hidden="1" oldHidden="1">
    <formula>Ведом.структура!$A$1:$G$632</formula>
    <oldFormula>Ведом.структура!$A$1:$G$632</oldFormula>
  </rdn>
  <rdn rId="0" localSheetId="1" customView="1" name="Z_B67934D4_E797_41BD_A015_871403995F47_.wvu.FilterData" hidden="1" oldHidden="1">
    <formula>Ведом.структура!$A$13:$I$632</formula>
    <oldFormula>Ведом.структура!$A$13:$I$632</oldFormula>
  </rdn>
  <rcv guid="{B67934D4-E797-41BD-A015-871403995F47}" action="add"/>
</revisions>
</file>

<file path=xl/revisions/revisionLog1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805" sId="1">
    <oc r="G7" t="inlineStr">
      <is>
        <t>от "___" декабря 2022 № ___</t>
      </is>
    </oc>
    <nc r="G7" t="inlineStr">
      <is>
        <t>от "23" декабря 2022 № 227</t>
      </is>
    </nc>
  </rcc>
  <rdn rId="0" localSheetId="1" customView="1" name="Z_EAF61B99_7E7E_48AF_BC35_4A98D8D2E356_.wvu.PrintArea" hidden="1" oldHidden="1">
    <formula>Ведом.структура!$A$1:$G$572</formula>
  </rdn>
  <rdn rId="0" localSheetId="1" customView="1" name="Z_EAF61B99_7E7E_48AF_BC35_4A98D8D2E356_.wvu.FilterData" hidden="1" oldHidden="1">
    <formula>Ведом.структура!$A$13:$I$570</formula>
  </rdn>
  <rcv guid="{EAF61B99-7E7E-48AF-BC35-4A98D8D2E356}" action="add"/>
</revisions>
</file>

<file path=xl/revisions/revisionLog141.xml><?xml version="1.0" encoding="utf-8"?>
<revisions xmlns="http://schemas.openxmlformats.org/spreadsheetml/2006/main" xmlns:r="http://schemas.openxmlformats.org/officeDocument/2006/relationships">
  <rcc rId="7394" sId="1">
    <oc r="G3" t="inlineStr">
      <is>
        <t>от 23 января 2023  № 236</t>
      </is>
    </oc>
    <nc r="G3" t="inlineStr">
      <is>
        <t>от 12 января 2023  № 233</t>
      </is>
    </nc>
  </rcc>
</revisions>
</file>

<file path=xl/revisions/revisionLog14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48" sId="1" numFmtId="4">
    <oc r="G194">
      <v>1715.6</v>
    </oc>
    <nc r="G194">
      <v>1626.34</v>
    </nc>
  </rcc>
  <rcc rId="6049" sId="1" numFmtId="4">
    <oc r="G195">
      <v>518.1</v>
    </oc>
    <nc r="G195">
      <v>490.8</v>
    </nc>
  </rcc>
  <rcc rId="6050" sId="1" numFmtId="4">
    <oc r="G196">
      <v>204.4</v>
    </oc>
    <nc r="G196">
      <v>86</v>
    </nc>
  </rcc>
  <rcc rId="6051" sId="1" numFmtId="4">
    <oc r="G197">
      <v>60.2</v>
    </oc>
    <nc r="G197">
      <v>295.16000000000003</v>
    </nc>
  </rcc>
</revisions>
</file>

<file path=xl/revisions/revisionLog14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808" sId="1" numFmtId="4">
    <oc r="G114">
      <v>4318</v>
    </oc>
    <nc r="G114">
      <v>4575.7</v>
    </nc>
  </rcc>
  <rcc rId="6809" sId="1" numFmtId="4">
    <oc r="G163">
      <v>13510</v>
    </oc>
    <nc r="G163">
      <v>13510.0304</v>
    </nc>
  </rcc>
  <rcc rId="6810" sId="1">
    <oc r="G423">
      <f>7336.3+149.68+556.2</f>
    </oc>
    <nc r="G423">
      <f>7336.3+149.68+556.2+103341</f>
    </nc>
  </rcc>
  <rcc rId="6811" sId="1" numFmtId="4">
    <oc r="G580">
      <v>1881446.32439</v>
    </oc>
    <nc r="G580">
      <v>1984787.35479</v>
    </nc>
  </rcc>
  <rcc rId="6812" sId="1">
    <oc r="G161">
      <f>50104.8+1022.52+257.7</f>
    </oc>
    <nc r="G161">
      <f>50104.8+1022.52</f>
    </nc>
  </rcc>
</revisions>
</file>

<file path=xl/revisions/revisionLog1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823" sId="1" numFmtId="4">
    <oc r="G94">
      <v>500</v>
    </oc>
    <nc r="G94">
      <v>4000</v>
    </nc>
  </rcc>
  <rcc rId="6824" sId="1" numFmtId="4">
    <oc r="G60">
      <v>500</v>
    </oc>
    <nc r="G60">
      <v>480</v>
    </nc>
  </rcc>
  <rcc rId="6825" sId="1" numFmtId="4">
    <oc r="G96">
      <v>403</v>
    </oc>
    <nc r="G96">
      <v>390.6</v>
    </nc>
  </rcc>
  <rcc rId="6826" sId="1" numFmtId="4">
    <oc r="G97">
      <v>121.8</v>
    </oc>
    <nc r="G97">
      <v>118</v>
    </nc>
  </rcc>
  <rcc rId="6827" sId="1" numFmtId="4">
    <oc r="G98">
      <v>30</v>
    </oc>
    <nc r="G98">
      <v>46.2</v>
    </nc>
  </rcc>
  <rcc rId="6828" sId="1" numFmtId="4">
    <oc r="G103">
      <f>25+10</f>
    </oc>
    <nc r="G103">
      <v>41</v>
    </nc>
  </rcc>
  <rcc rId="6829" sId="1" numFmtId="4">
    <oc r="G104">
      <f>2.4+50+50</f>
    </oc>
    <nc r="G104">
      <v>96.4</v>
    </nc>
  </rcc>
  <rrc rId="6830" sId="1" ref="A110:XFD110" action="insertRow"/>
  <rrc rId="6831" sId="1" ref="A110:XFD110" action="insertRow"/>
  <rcc rId="6832" sId="1">
    <nc r="A111" t="inlineStr">
      <is>
        <t>Прочие закупки товаров, работ и услуг для государственных (муниципальных) нужд</t>
      </is>
    </nc>
  </rcc>
  <rcc rId="6833" sId="1">
    <nc r="B111" t="inlineStr">
      <is>
        <t>968</t>
      </is>
    </nc>
  </rcc>
  <rcc rId="6834" sId="1">
    <nc r="C111" t="inlineStr">
      <is>
        <t>01</t>
      </is>
    </nc>
  </rcc>
  <rcc rId="6835" sId="1">
    <nc r="D111" t="inlineStr">
      <is>
        <t>13</t>
      </is>
    </nc>
  </rcc>
  <rcc rId="6836" sId="1">
    <nc r="E111" t="inlineStr">
      <is>
        <t>99900 82900</t>
      </is>
    </nc>
  </rcc>
  <rcc rId="6837" sId="1">
    <nc r="F111" t="inlineStr">
      <is>
        <t>244</t>
      </is>
    </nc>
  </rcc>
  <rcc rId="6838" sId="1" numFmtId="4">
    <nc r="G111">
      <v>7497.6814100000001</v>
    </nc>
  </rcc>
  <rrc rId="6839" sId="1" ref="A110:XFD110" action="insertRow"/>
  <rcc rId="6840" sId="1">
    <nc r="A111" t="inlineStr">
      <is>
        <t>Прочие мероприятия , связанные с выполнением обязательств ОМСУ</t>
      </is>
    </nc>
  </rcc>
  <rfmt sheetId="1" sqref="A111:XFD111" start="0" length="2147483647">
    <dxf>
      <font>
        <i/>
      </font>
    </dxf>
  </rfmt>
  <rcc rId="6841" sId="1">
    <nc r="B111" t="inlineStr">
      <is>
        <t>968</t>
      </is>
    </nc>
  </rcc>
  <rcc rId="6842" sId="1">
    <nc r="C111" t="inlineStr">
      <is>
        <t>01</t>
      </is>
    </nc>
  </rcc>
  <rcc rId="6843" sId="1">
    <nc r="D111" t="inlineStr">
      <is>
        <t>13</t>
      </is>
    </nc>
  </rcc>
  <rcc rId="6844" sId="1">
    <nc r="E111" t="inlineStr">
      <is>
        <t>99900 82900</t>
      </is>
    </nc>
  </rcc>
  <rcc rId="6845" sId="1">
    <nc r="G111">
      <f>G112</f>
    </nc>
  </rcc>
  <rrc rId="6846" sId="1" ref="A110:XFD110" action="deleteRow">
    <rfmt sheetId="1" xfDxf="1" sqref="A110:XFD110" start="0" length="0">
      <dxf>
        <font>
          <name val="Times New Roman CYR"/>
          <family val="1"/>
        </font>
        <alignment wrapText="1"/>
      </dxf>
    </rfmt>
    <rfmt sheetId="1" sqref="A110" start="0" length="0">
      <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1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1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1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1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1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10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6847" sId="1" numFmtId="4">
    <oc r="G118">
      <v>4155</v>
    </oc>
    <nc r="G118">
      <v>4154.6875</v>
    </nc>
  </rcc>
  <rcc rId="6848" sId="1" numFmtId="4">
    <oc r="G119">
      <v>845.5</v>
    </oc>
    <nc r="G119">
      <v>871.5</v>
    </nc>
  </rcc>
  <rcc rId="6849" sId="1" numFmtId="4">
    <oc r="G120">
      <v>4575.7</v>
    </oc>
    <nc r="G120">
      <v>4589.79</v>
    </nc>
  </rcc>
  <rrc rId="6850" sId="1" ref="A123:XFD123" action="insertRow"/>
  <rcc rId="6851" sId="1">
    <nc r="B123" t="inlineStr">
      <is>
        <t>968</t>
      </is>
    </nc>
  </rcc>
  <rcc rId="6852" sId="1">
    <nc r="C123" t="inlineStr">
      <is>
        <t>01</t>
      </is>
    </nc>
  </rcc>
  <rcc rId="6853" sId="1">
    <nc r="D123" t="inlineStr">
      <is>
        <t>13</t>
      </is>
    </nc>
  </rcc>
  <rcc rId="6854" sId="1">
    <nc r="E123" t="inlineStr">
      <is>
        <t>99900 83590</t>
      </is>
    </nc>
  </rcc>
  <rcc rId="6855" sId="1">
    <nc r="F123" t="inlineStr">
      <is>
        <t>853</t>
      </is>
    </nc>
  </rcc>
  <rcc rId="6856" sId="1" numFmtId="4">
    <nc r="G123">
      <v>0.3125</v>
    </nc>
  </rcc>
  <rcc rId="6857" sId="1">
    <nc r="A123" t="inlineStr">
      <is>
        <t>Уплата иных платежей</t>
      </is>
    </nc>
  </rcc>
  <rcc rId="6858" sId="1">
    <oc r="G115">
      <f>SUM(G116:G122)</f>
    </oc>
    <nc r="G115">
      <f>SUM(G116:G123)</f>
    </nc>
  </rcc>
  <rrc rId="6859" sId="1" ref="A124:XFD124" action="insertRow"/>
  <rrc rId="6860" sId="1" ref="A124:XFD124" action="insertRow"/>
  <rrc rId="6861" sId="1" ref="A124:XFD124" action="insertRow"/>
  <rcc rId="6862" sId="1">
    <nc r="A126" t="inlineStr">
      <is>
        <t>Иные выплаты населению</t>
      </is>
    </nc>
  </rcc>
  <rcc rId="6863" sId="1">
    <nc r="B126" t="inlineStr">
      <is>
        <t>968</t>
      </is>
    </nc>
  </rcc>
  <rcc rId="6864" sId="1">
    <nc r="C126" t="inlineStr">
      <is>
        <t>01</t>
      </is>
    </nc>
  </rcc>
  <rcc rId="6865" sId="1">
    <nc r="D126" t="inlineStr">
      <is>
        <t>13</t>
      </is>
    </nc>
  </rcc>
  <rcc rId="6866" sId="1">
    <nc r="E126" t="inlineStr">
      <is>
        <t>99900 86000</t>
      </is>
    </nc>
  </rcc>
  <rcc rId="6867" sId="1">
    <nc r="F126" t="inlineStr">
      <is>
        <t>360</t>
      </is>
    </nc>
  </rcc>
  <rcc rId="6868" sId="1" numFmtId="4">
    <nc r="G126">
      <v>20</v>
    </nc>
  </rcc>
  <rcc rId="6869" sId="1">
    <nc r="B125" t="inlineStr">
      <is>
        <t>968</t>
      </is>
    </nc>
  </rcc>
  <rcc rId="6870" sId="1">
    <nc r="C125" t="inlineStr">
      <is>
        <t>01</t>
      </is>
    </nc>
  </rcc>
  <rcc rId="6871" sId="1">
    <nc r="D125" t="inlineStr">
      <is>
        <t>13</t>
      </is>
    </nc>
  </rcc>
  <rcc rId="6872" sId="1">
    <nc r="E125" t="inlineStr">
      <is>
        <t>99900 86000</t>
      </is>
    </nc>
  </rcc>
  <rcc rId="6873" sId="1">
    <nc r="A125" t="inlineStr">
      <is>
        <t>Резервные фонды местных администраций</t>
      </is>
    </nc>
  </rcc>
  <rfmt sheetId="1" sqref="A125:XFD125" start="0" length="2147483647">
    <dxf>
      <font>
        <i/>
      </font>
    </dxf>
  </rfmt>
  <rcc rId="6874" sId="1">
    <nc r="G125">
      <f>G126</f>
    </nc>
  </rcc>
  <rcc rId="6875" sId="1">
    <oc r="G89">
      <f>G90+G95+G100+G105+G112+G114+G93</f>
    </oc>
    <nc r="G89">
      <f>G90+G95+G100+G105+G112+G114+G93+G110+G125</f>
    </nc>
  </rcc>
  <rrc rId="6876" sId="1" ref="A124:XFD124" action="deleteRow">
    <rfmt sheetId="1" xfDxf="1" sqref="A124:XFD124" start="0" length="0">
      <dxf>
        <font>
          <name val="Times New Roman CYR"/>
          <family val="1"/>
        </font>
        <alignment wrapText="1"/>
      </dxf>
    </rfmt>
    <rfmt sheetId="1" sqref="A124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2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2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2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2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2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24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877" sId="1" ref="A131:XFD131" action="insertRow"/>
  <rcc rId="6878" sId="1">
    <nc r="A131" t="inlineStr">
      <is>
        <t>Закупка товаров, работ, услуг в сфере информационно-коммуникационных технологий</t>
      </is>
    </nc>
  </rcc>
  <rfmt sheetId="1" sqref="A131:XFD131" start="0" length="2147483647">
    <dxf>
      <font>
        <i val="0"/>
      </font>
    </dxf>
  </rfmt>
  <rfmt sheetId="1" sqref="A130:A131" start="0" length="0">
    <dxf>
      <border>
        <left style="thin">
          <color indexed="64"/>
        </left>
      </border>
    </dxf>
  </rfmt>
  <rfmt sheetId="1" sqref="A130:A13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6879" sId="1">
    <nc r="B131" t="inlineStr">
      <is>
        <t>968</t>
      </is>
    </nc>
  </rcc>
  <rcc rId="6880" sId="1">
    <nc r="C131" t="inlineStr">
      <is>
        <t>03</t>
      </is>
    </nc>
  </rcc>
  <rcc rId="6881" sId="1">
    <nc r="D131" t="inlineStr">
      <is>
        <t>10</t>
      </is>
    </nc>
  </rcc>
  <rcc rId="6882" sId="1">
    <nc r="E131" t="inlineStr">
      <is>
        <t>18002 82300</t>
      </is>
    </nc>
  </rcc>
  <rcc rId="6883" sId="1">
    <nc r="F131" t="inlineStr">
      <is>
        <t>242</t>
      </is>
    </nc>
  </rcc>
  <rcc rId="6884" sId="1" numFmtId="4">
    <nc r="G131">
      <v>16</v>
    </nc>
  </rcc>
  <rcc rId="6885" sId="1">
    <oc r="G130">
      <f>G132</f>
    </oc>
    <nc r="G130">
      <f>G131+G132</f>
    </nc>
  </rcc>
  <rcc rId="6886" sId="1" numFmtId="4">
    <oc r="G132">
      <v>1500</v>
    </oc>
    <nc r="G132">
      <v>2484</v>
    </nc>
  </rcc>
  <rrc rId="6887" sId="1" ref="A165:XFD165" action="insertRow"/>
  <rfmt sheetId="1" sqref="A165:XFD165">
    <dxf>
      <fill>
        <patternFill>
          <bgColor theme="0"/>
        </patternFill>
      </fill>
    </dxf>
  </rfmt>
  <rrc rId="6888" sId="1" ref="A165:XFD165" action="insertRow"/>
  <rfmt sheetId="1" sqref="A165:XFD165">
    <dxf>
      <fill>
        <patternFill>
          <bgColor theme="0"/>
        </patternFill>
      </fill>
    </dxf>
  </rfmt>
  <rfmt sheetId="1" sqref="A165:A167" start="0" length="0">
    <dxf>
      <border>
        <left style="thin">
          <color indexed="64"/>
        </left>
      </border>
    </dxf>
  </rfmt>
  <rfmt sheetId="1" sqref="A165:A16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rc rId="6889" sId="1" ref="A166:XFD166" action="insertRow"/>
  <rrc rId="6890" sId="1" ref="A166:XFD166" action="insertRow"/>
  <rcc rId="6891" sId="1">
    <nc r="A168" t="inlineStr">
      <is>
        <t>Субсидии автономным учреждениям на иные цели</t>
      </is>
    </nc>
  </rcc>
  <rfmt sheetId="1" sqref="A168:XFD168" start="0" length="2147483647">
    <dxf>
      <font>
        <b val="0"/>
      </font>
    </dxf>
  </rfmt>
  <rfmt sheetId="1" sqref="A165:XFD167" start="0" length="2147483647">
    <dxf>
      <font>
        <b val="0"/>
      </font>
    </dxf>
  </rfmt>
  <rcc rId="6892" sId="1">
    <nc r="B168" t="inlineStr">
      <is>
        <t>968</t>
      </is>
    </nc>
  </rcc>
  <rcc rId="6893" sId="1">
    <nc r="C168" t="inlineStr">
      <is>
        <t>05</t>
      </is>
    </nc>
  </rcc>
  <rcc rId="6894" sId="1">
    <nc r="D168" t="inlineStr">
      <is>
        <t>02</t>
      </is>
    </nc>
  </rcc>
  <rcc rId="6895" sId="1">
    <nc r="E168" t="inlineStr">
      <is>
        <t>06036 L5760</t>
      </is>
    </nc>
  </rcc>
  <rcc rId="6896" sId="1">
    <nc r="F168" t="inlineStr">
      <is>
        <t>622</t>
      </is>
    </nc>
  </rcc>
  <rcc rId="6897" sId="1" numFmtId="4">
    <nc r="G168">
      <v>51535</v>
    </nc>
  </rcc>
  <rcc rId="6898" sId="1" numFmtId="4">
    <nc r="G167">
      <v>51127.32</v>
    </nc>
  </rcc>
  <rcc rId="6899" sId="1">
    <nc r="F167" t="inlineStr">
      <is>
        <t>540</t>
      </is>
    </nc>
  </rcc>
  <rcc rId="6900" sId="1">
    <nc r="B167" t="inlineStr">
      <is>
        <t>968</t>
      </is>
    </nc>
  </rcc>
  <rcc rId="6901" sId="1">
    <nc r="C167" t="inlineStr">
      <is>
        <t>05</t>
      </is>
    </nc>
  </rcc>
  <rcc rId="6902" sId="1">
    <nc r="D167" t="inlineStr">
      <is>
        <t>02</t>
      </is>
    </nc>
  </rcc>
  <rcc rId="6903" sId="1">
    <nc r="E167" t="inlineStr">
      <is>
        <t>06036 L5760</t>
      </is>
    </nc>
  </rcc>
  <rcc rId="6904" sId="1">
    <nc r="A167" t="inlineStr">
      <is>
        <t>Иные межбюджетные трансферты</t>
      </is>
    </nc>
  </rcc>
  <rcc rId="6905" sId="1">
    <nc r="B166" t="inlineStr">
      <is>
        <t>968</t>
      </is>
    </nc>
  </rcc>
  <rcc rId="6906" sId="1">
    <nc r="C166" t="inlineStr">
      <is>
        <t>05</t>
      </is>
    </nc>
  </rcc>
  <rcc rId="6907" sId="1">
    <nc r="D166" t="inlineStr">
      <is>
        <t>02</t>
      </is>
    </nc>
  </rcc>
  <rcc rId="6908" sId="1">
    <nc r="E166" t="inlineStr">
      <is>
        <t>06036 L5760</t>
      </is>
    </nc>
  </rcc>
  <rcc rId="6909" sId="1">
    <nc r="G166">
      <f>G167+G168</f>
    </nc>
  </rcc>
  <rfmt sheetId="1" sqref="A166:XFD166" start="0" length="2147483647">
    <dxf>
      <font>
        <i/>
      </font>
    </dxf>
  </rfmt>
  <rcc rId="6910" sId="1">
    <nc r="A166" t="inlineStr">
      <is>
        <t>Обеспечение комплексного развития сельских территорий</t>
      </is>
    </nc>
  </rcc>
  <rcc rId="6911" sId="1">
    <nc r="A165" t="inlineStr">
      <is>
        <t>Обеспечение комплексного развития сельских территорий (Капитальный ремонт сетей водоснабжения г.Гусиноозерск)</t>
      </is>
    </nc>
  </rcc>
  <rfmt sheetId="1" sqref="A165:XFD165" start="0" length="2147483647">
    <dxf>
      <font>
        <b/>
      </font>
    </dxf>
  </rfmt>
  <rcc rId="6912" sId="1">
    <nc r="B165" t="inlineStr">
      <is>
        <t>968</t>
      </is>
    </nc>
  </rcc>
  <rcc rId="6913" sId="1">
    <nc r="C165" t="inlineStr">
      <is>
        <t>05</t>
      </is>
    </nc>
  </rcc>
  <rcc rId="6914" sId="1">
    <nc r="D165" t="inlineStr">
      <is>
        <t>02</t>
      </is>
    </nc>
  </rcc>
  <rcc rId="6915" sId="1">
    <nc r="E165" t="inlineStr">
      <is>
        <t>06036 00000</t>
      </is>
    </nc>
  </rcc>
  <rcc rId="6916" sId="1">
    <nc r="G165">
      <f>G166</f>
    </nc>
  </rcc>
  <rrc rId="6917" sId="1" ref="A165:XFD165" action="insertRow"/>
  <rfmt sheetId="1" sqref="A165:XFD165">
    <dxf>
      <fill>
        <patternFill>
          <bgColor theme="0"/>
        </patternFill>
      </fill>
    </dxf>
  </rfmt>
  <rfmt sheetId="1" sqref="A166:XFD166" start="0" length="2147483647">
    <dxf>
      <font>
        <b val="0"/>
      </font>
    </dxf>
  </rfmt>
  <rfmt sheetId="1" sqref="A166:XFD166" start="0" length="2147483647">
    <dxf>
      <font>
        <i/>
      </font>
    </dxf>
  </rfmt>
  <rcc rId="6918" sId="1">
    <nc r="A165" t="inlineStr">
      <is>
        <t>Реализация мероприятий ведомственной целевой программы "Современный облик сельских территорий" государственной программы "Комплексное развитие сельских территорий"</t>
      </is>
    </nc>
  </rcc>
  <rcc rId="6919" sId="1">
    <nc r="B165" t="inlineStr">
      <is>
        <t>968</t>
      </is>
    </nc>
  </rcc>
  <rcc rId="6920" sId="1">
    <nc r="C165" t="inlineStr">
      <is>
        <t>05</t>
      </is>
    </nc>
  </rcc>
  <rcc rId="6921" sId="1">
    <nc r="D165" t="inlineStr">
      <is>
        <t>02</t>
      </is>
    </nc>
  </rcc>
  <rcc rId="6922" sId="1">
    <nc r="E165" t="inlineStr">
      <is>
        <t>06030 00000</t>
      </is>
    </nc>
  </rcc>
  <rcc rId="6923" sId="1">
    <nc r="G165">
      <f>G166</f>
    </nc>
  </rcc>
  <rcc rId="6924" sId="1">
    <oc r="G164">
      <f>G169+G173</f>
    </oc>
    <nc r="G164">
      <f>G170+G174+G165</f>
    </nc>
  </rcc>
  <rcc rId="6925" sId="1" numFmtId="4">
    <oc r="G176">
      <f>50104.8+1022.52</f>
    </oc>
    <nc r="G176">
      <v>0</v>
    </nc>
  </rcc>
  <rcc rId="6926" sId="1">
    <oc r="G174">
      <f>G179+G177+G175</f>
    </oc>
    <nc r="G174">
      <f>G179+G177</f>
    </nc>
  </rcc>
  <rrc rId="6927" sId="1" ref="A176:XFD176" action="deleteRow">
    <undo index="65535" exp="area" dr="G176" r="G175" sId="1"/>
    <rfmt sheetId="1" xfDxf="1" sqref="A176:XFD176" start="0" length="0">
      <dxf>
        <font>
          <i/>
          <name val="Times New Roman CYR"/>
          <family val="1"/>
        </font>
        <alignment wrapText="1"/>
      </dxf>
    </rfmt>
    <rcc rId="0" sId="1" dxf="1">
      <nc r="A176" t="inlineStr">
        <is>
          <t>Иные межбюджетные трансферты</t>
        </is>
      </nc>
      <ndxf>
        <font>
          <i val="0"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6" t="inlineStr">
        <is>
          <t>968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6" t="inlineStr">
        <is>
          <t>05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6" t="inlineStr">
        <is>
          <t>02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6" t="inlineStr">
        <is>
          <t>99900 L5760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6" t="inlineStr">
        <is>
          <t>540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6">
        <v>0</v>
      </nc>
      <n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6928" sId="1" ref="A175:XFD175" action="deleteRow">
    <rfmt sheetId="1" xfDxf="1" sqref="A175:XFD175" start="0" length="0">
      <dxf>
        <font>
          <i/>
          <name val="Times New Roman CYR"/>
          <family val="1"/>
        </font>
        <alignment wrapText="1"/>
      </dxf>
    </rfmt>
    <rcc rId="0" sId="1" dxf="1">
      <nc r="A175" t="inlineStr">
        <is>
          <t>Обеспечение комплексного развития сельских территорий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5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5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5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5" t="inlineStr">
        <is>
          <t>99900 L5760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7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75">
        <f>SUM(#REF!)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6929" sId="1" ref="A187:XFD187" action="insertRow"/>
  <rcc rId="6930" sId="1" odxf="1" dxf="1">
    <nc r="B187" t="inlineStr">
      <is>
        <t>968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6931" sId="1" odxf="1" dxf="1">
    <nc r="C187" t="inlineStr">
      <is>
        <t>05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6932" sId="1" odxf="1" dxf="1">
    <nc r="D187" t="inlineStr">
      <is>
        <t>03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6933" sId="1" odxf="1" dxf="1">
    <nc r="E187" t="inlineStr">
      <is>
        <t>99900 82900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6934" sId="1">
    <nc r="F187" t="inlineStr">
      <is>
        <t>244</t>
      </is>
    </nc>
  </rcc>
  <rfmt sheetId="1" sqref="F187" start="0" length="2147483647">
    <dxf>
      <font>
        <i val="0"/>
      </font>
    </dxf>
  </rfmt>
  <rcc rId="6935" sId="1" odxf="1" dxf="1">
    <nc r="A187" t="inlineStr">
      <is>
        <t>Прочие закупки товаров, работ и услуг для государственных (муниципальных) нужд</t>
      </is>
    </nc>
    <odxf>
      <font>
        <i/>
        <name val="Times New Roman"/>
        <family val="1"/>
      </font>
      <alignment horizontal="general" vertical="top"/>
    </odxf>
    <ndxf>
      <font>
        <i val="0"/>
        <color indexed="8"/>
        <name val="Times New Roman"/>
        <family val="1"/>
      </font>
      <alignment horizontal="left" vertical="center"/>
    </ndxf>
  </rcc>
  <rcc rId="6936" sId="1" numFmtId="4">
    <nc r="G187">
      <v>14841.30687</v>
    </nc>
  </rcc>
  <rfmt sheetId="1" sqref="G187" start="0" length="2147483647">
    <dxf>
      <font>
        <i val="0"/>
      </font>
    </dxf>
  </rfmt>
  <rcc rId="6937" sId="1">
    <oc r="G186">
      <f>G188</f>
    </oc>
    <nc r="G186">
      <f>G188+G187</f>
    </nc>
  </rcc>
  <rrc rId="6938" sId="1" ref="A195:XFD195" action="insertRow"/>
  <rrc rId="6939" sId="1" ref="A195:XFD195" action="insertRow"/>
  <rrc rId="6940" sId="1" ref="A195:XFD195" action="insertRow"/>
  <rfmt sheetId="1" sqref="A195:XFD197">
    <dxf>
      <fill>
        <patternFill>
          <bgColor theme="0"/>
        </patternFill>
      </fill>
    </dxf>
  </rfmt>
  <rfmt sheetId="1" sqref="A195:XFD197" start="0" length="2147483647">
    <dxf>
      <font>
        <b val="0"/>
      </font>
    </dxf>
  </rfmt>
  <rcc rId="6941" sId="1" odxf="1" dxf="1">
    <nc r="A197" t="inlineStr">
      <is>
        <t>Субсидии автономным учреждениям на иные цели</t>
      </is>
    </nc>
    <odxf>
      <font>
        <name val="Times New Roman"/>
        <family val="1"/>
      </font>
      <fill>
        <patternFill patternType="solid">
          <bgColor theme="0"/>
        </patternFill>
      </fill>
    </odxf>
    <ndxf>
      <font>
        <color indexed="8"/>
        <name val="Times New Roman"/>
        <family val="1"/>
      </font>
      <fill>
        <patternFill patternType="none">
          <bgColor indexed="65"/>
        </patternFill>
      </fill>
    </ndxf>
  </rcc>
  <rcc rId="6942" sId="1">
    <nc r="B197" t="inlineStr">
      <is>
        <t>968</t>
      </is>
    </nc>
  </rcc>
  <rcc rId="6943" sId="1">
    <nc r="C197" t="inlineStr">
      <is>
        <t>07</t>
      </is>
    </nc>
  </rcc>
  <rcc rId="6944" sId="1">
    <nc r="D197" t="inlineStr">
      <is>
        <t>03</t>
      </is>
    </nc>
  </rcc>
  <rcc rId="6945" sId="1">
    <nc r="E197" t="inlineStr">
      <is>
        <t>06033 S2М40</t>
      </is>
    </nc>
  </rcc>
  <rcc rId="6946" sId="1">
    <nc r="F197" t="inlineStr">
      <is>
        <t>622</t>
      </is>
    </nc>
  </rcc>
  <rcc rId="6947" sId="1" numFmtId="4">
    <nc r="G197">
      <v>20379.41</v>
    </nc>
  </rcc>
  <rrc rId="6948" sId="1" ref="A195:XFD196" action="insertRow"/>
  <rfmt sheetId="1" sqref="A195:XFD196">
    <dxf>
      <fill>
        <patternFill>
          <bgColor theme="0"/>
        </patternFill>
      </fill>
    </dxf>
  </rfmt>
  <rfmt sheetId="1" sqref="A195:XFD196" start="0" length="2147483647">
    <dxf>
      <font>
        <b val="0"/>
      </font>
    </dxf>
  </rfmt>
  <rcc rId="6949" sId="1" numFmtId="4">
    <oc r="G202">
      <v>20278.02</v>
    </oc>
    <nc r="G202">
      <v>0</v>
    </nc>
  </rcc>
  <rcc rId="6950" sId="1" numFmtId="4">
    <oc r="G204">
      <f>38171.1+779+44045.8+898.93+195.7+327.8</f>
    </oc>
    <nc r="G204">
      <v>0</v>
    </nc>
  </rcc>
  <rcc rId="6951" sId="1">
    <nc r="B198" t="inlineStr">
      <is>
        <t>968</t>
      </is>
    </nc>
  </rcc>
  <rcc rId="6952" sId="1">
    <nc r="C198" t="inlineStr">
      <is>
        <t>07</t>
      </is>
    </nc>
  </rcc>
  <rcc rId="6953" sId="1">
    <nc r="D198" t="inlineStr">
      <is>
        <t>03</t>
      </is>
    </nc>
  </rcc>
  <rcc rId="6954" sId="1">
    <nc r="E198" t="inlineStr">
      <is>
        <t>06033 S2М40</t>
      </is>
    </nc>
  </rcc>
  <rfmt sheetId="1" sqref="A198:XFD198" start="0" length="2147483647">
    <dxf>
      <font>
        <i/>
      </font>
    </dxf>
  </rfmt>
  <rcc rId="6955" sId="1">
    <nc r="G198">
      <f>G199</f>
    </nc>
  </rcc>
  <rcc rId="6956" sId="1">
    <nc r="A198" t="inlineStr">
      <is>
        <t>Мероприятия по обеспечению комплексного развития сельских территорий</t>
      </is>
    </nc>
  </rcc>
  <rcc rId="6957" sId="1" odxf="1" dxf="1">
    <nc r="B197" t="inlineStr">
      <is>
        <t>968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958" sId="1" odxf="1" dxf="1">
    <nc r="C197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959" sId="1" odxf="1" dxf="1">
    <nc r="D197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197" start="0" length="0">
    <dxf>
      <font>
        <i/>
        <name val="Times New Roman"/>
        <family val="1"/>
      </font>
    </dxf>
  </rfmt>
  <rcc rId="6960" sId="1">
    <nc r="E197" t="inlineStr">
      <is>
        <t>06033 00000</t>
      </is>
    </nc>
  </rcc>
  <rcc rId="6961" sId="1">
    <nc r="A197" t="inlineStr">
      <is>
        <t>Обеспечение комплексного развития сельских территорий (Строительство открытого спортивного универсального плоскостного сооружения в у.Тохой, ул.Ленина, уч №5/1)</t>
      </is>
    </nc>
  </rcc>
  <rfmt sheetId="1" sqref="A197" start="0" length="2147483647">
    <dxf>
      <font>
        <i/>
      </font>
    </dxf>
  </rfmt>
  <rrc rId="6962" sId="1" ref="A196:XFD196" action="insertRow"/>
  <rrc rId="6963" sId="1" ref="A196:XFD196" action="insertRow"/>
  <rrc rId="6964" sId="1" ref="A200:XFD200" action="insertRow"/>
  <rrc rId="6965" sId="1" ref="A200:XFD200" action="insertRow"/>
  <rcc rId="6966" sId="1" odxf="1" dxf="1">
    <nc r="A201" t="inlineStr">
      <is>
        <t>Субсидии автономным учреждениям на иные цели</t>
      </is>
    </nc>
    <odxf>
      <font>
        <i/>
        <name val="Times New Roman"/>
        <family val="1"/>
      </font>
      <fill>
        <patternFill patternType="solid">
          <bgColor theme="0"/>
        </patternFill>
      </fill>
    </odxf>
    <ndxf>
      <font>
        <i val="0"/>
        <color indexed="8"/>
        <name val="Times New Roman"/>
        <family val="1"/>
      </font>
      <fill>
        <patternFill patternType="none">
          <bgColor indexed="65"/>
        </patternFill>
      </fill>
    </ndxf>
  </rcc>
  <rcc rId="6967" sId="1">
    <nc r="B201" t="inlineStr">
      <is>
        <t>968</t>
      </is>
    </nc>
  </rcc>
  <rcc rId="6968" sId="1">
    <nc r="C201" t="inlineStr">
      <is>
        <t>07</t>
      </is>
    </nc>
  </rcc>
  <rcc rId="6969" sId="1">
    <nc r="D201" t="inlineStr">
      <is>
        <t>03</t>
      </is>
    </nc>
  </rcc>
  <rfmt sheetId="1" sqref="A201:XFD201" start="0" length="2147483647">
    <dxf>
      <font>
        <b/>
      </font>
    </dxf>
  </rfmt>
  <rfmt sheetId="1" sqref="A201:XFD201" start="0" length="2147483647">
    <dxf>
      <font>
        <b val="0"/>
      </font>
    </dxf>
  </rfmt>
  <rfmt sheetId="1" sqref="A201:XFD201" start="0" length="2147483647">
    <dxf>
      <font>
        <i/>
      </font>
    </dxf>
  </rfmt>
  <rfmt sheetId="1" sqref="A201:XFD201" start="0" length="2147483647">
    <dxf>
      <font>
        <i val="0"/>
      </font>
    </dxf>
  </rfmt>
  <rcc rId="6970" sId="1">
    <nc r="F201" t="inlineStr">
      <is>
        <t>622</t>
      </is>
    </nc>
  </rcc>
  <rcc rId="6971" sId="1" numFmtId="4">
    <nc r="G201">
      <v>45171.06</v>
    </nc>
  </rcc>
  <rcc rId="6972" sId="1" odxf="1" dxf="1">
    <nc r="B200" t="inlineStr">
      <is>
        <t>968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6973" sId="1" odxf="1" dxf="1">
    <nc r="C200" t="inlineStr">
      <is>
        <t>07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6974" sId="1" odxf="1" dxf="1">
    <nc r="D200" t="inlineStr">
      <is>
        <t>03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E200" start="0" length="0">
    <dxf>
      <font>
        <i val="0"/>
        <name val="Times New Roman"/>
        <family val="1"/>
      </font>
    </dxf>
  </rfmt>
  <rfmt sheetId="1" sqref="A200:XFD200" start="0" length="2147483647">
    <dxf>
      <font>
        <i val="0"/>
      </font>
    </dxf>
  </rfmt>
  <rfmt sheetId="1" sqref="A200:XFD200" start="0" length="2147483647">
    <dxf>
      <font>
        <i/>
      </font>
    </dxf>
  </rfmt>
  <rcc rId="6975" sId="1">
    <nc r="G200">
      <f>G201</f>
    </nc>
  </rcc>
  <rcc rId="6976" sId="1">
    <nc r="E201" t="inlineStr">
      <is>
        <t>06033 L5760</t>
      </is>
    </nc>
  </rcc>
  <rcc rId="6977" sId="1">
    <nc r="E200" t="inlineStr">
      <is>
        <t>06033 L5760</t>
      </is>
    </nc>
  </rcc>
  <rcc rId="6978" sId="1">
    <nc r="A200" t="inlineStr">
      <is>
        <t>Обеспечение комплексного развития сельских территорий</t>
      </is>
    </nc>
  </rcc>
  <rcc rId="6979" sId="1">
    <nc r="G199">
      <f>G202+G200</f>
    </nc>
  </rcc>
  <rfmt sheetId="1" sqref="G199" start="0" length="2147483647">
    <dxf>
      <font>
        <i/>
      </font>
    </dxf>
  </rfmt>
  <rcc rId="6980" sId="1" odxf="1" dxf="1">
    <nc r="A198" t="inlineStr">
      <is>
        <t>Субсидии автономным учреждениям на иные цели</t>
      </is>
    </nc>
    <odxf>
      <font>
        <name val="Times New Roman"/>
        <family val="1"/>
      </font>
      <fill>
        <patternFill patternType="solid">
          <bgColor theme="0"/>
        </patternFill>
      </fill>
    </odxf>
    <ndxf>
      <font>
        <color indexed="8"/>
        <name val="Times New Roman"/>
        <family val="1"/>
      </font>
      <fill>
        <patternFill patternType="none">
          <bgColor indexed="65"/>
        </patternFill>
      </fill>
    </ndxf>
  </rcc>
  <rcc rId="6981" sId="1">
    <nc r="B198" t="inlineStr">
      <is>
        <t>968</t>
      </is>
    </nc>
  </rcc>
  <rcc rId="6982" sId="1">
    <nc r="C198" t="inlineStr">
      <is>
        <t>07</t>
      </is>
    </nc>
  </rcc>
  <rcc rId="6983" sId="1">
    <nc r="D198" t="inlineStr">
      <is>
        <t>03</t>
      </is>
    </nc>
  </rcc>
  <rcc rId="6984" sId="1">
    <nc r="F198" t="inlineStr">
      <is>
        <t>622</t>
      </is>
    </nc>
  </rcc>
  <rcc rId="6985" sId="1">
    <nc r="E198" t="inlineStr">
      <is>
        <t>06031 L5760</t>
      </is>
    </nc>
  </rcc>
  <rcc rId="6986" sId="1" xfDxf="1" dxf="1">
    <nc r="A197" t="inlineStr">
      <is>
        <t>Обеспечение комплексного развития сельских территорий</t>
      </is>
    </nc>
    <ndxf>
      <font>
        <name val="Times New Roman"/>
        <family val="1"/>
      </font>
      <fill>
        <patternFill patternType="solid">
          <bgColor theme="0"/>
        </patternFill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A197" start="0" length="2147483647">
    <dxf>
      <font>
        <i/>
      </font>
    </dxf>
  </rfmt>
  <rcc rId="6987" sId="1">
    <nc r="B197" t="inlineStr">
      <is>
        <t>968</t>
      </is>
    </nc>
  </rcc>
  <rcc rId="6988" sId="1">
    <nc r="C197" t="inlineStr">
      <is>
        <t>07</t>
      </is>
    </nc>
  </rcc>
  <rcc rId="6989" sId="1">
    <nc r="D197" t="inlineStr">
      <is>
        <t>03</t>
      </is>
    </nc>
  </rcc>
  <rcc rId="6990" sId="1">
    <nc r="E197" t="inlineStr">
      <is>
        <t>06031 L5760</t>
      </is>
    </nc>
  </rcc>
  <rfmt sheetId="1" sqref="A197:XFD197" start="0" length="2147483647">
    <dxf>
      <font>
        <i val="0"/>
      </font>
    </dxf>
  </rfmt>
  <rfmt sheetId="1" sqref="A197:XFD197" start="0" length="2147483647">
    <dxf>
      <font>
        <i/>
      </font>
    </dxf>
  </rfmt>
  <rcc rId="6991" sId="1" numFmtId="4">
    <nc r="G198">
      <v>39145.870000000003</v>
    </nc>
  </rcc>
  <rcc rId="6992" sId="1">
    <nc r="G197">
      <f>G198</f>
    </nc>
  </rcc>
  <rcc rId="6993" sId="1">
    <nc r="A196" t="inlineStr">
      <is>
        <t>Обеспечение комплексного развития сельских территорий ("Открытое спортивное универсальное плоскостное сооружение с.Гусиное Озеро Селенгинского района Республики Бурятия")</t>
      </is>
    </nc>
  </rcc>
  <rfmt sheetId="1" sqref="A196:XFD196" start="0" length="2147483647">
    <dxf>
      <font>
        <i/>
      </font>
    </dxf>
  </rfmt>
  <rcc rId="6994" sId="1">
    <nc r="B196" t="inlineStr">
      <is>
        <t>968</t>
      </is>
    </nc>
  </rcc>
  <rcc rId="6995" sId="1">
    <nc r="C196" t="inlineStr">
      <is>
        <t>07</t>
      </is>
    </nc>
  </rcc>
  <rcc rId="6996" sId="1">
    <nc r="D196" t="inlineStr">
      <is>
        <t>03</t>
      </is>
    </nc>
  </rcc>
  <rcc rId="6997" sId="1">
    <nc r="E196" t="inlineStr">
      <is>
        <t>06031 00000</t>
      </is>
    </nc>
  </rcc>
  <rcc rId="6998" sId="1">
    <nc r="G196">
      <f>G197</f>
    </nc>
  </rcc>
  <rcc rId="6999" sId="1" odxf="1" dxf="1">
    <nc r="B195" t="inlineStr">
      <is>
        <t>968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7000" sId="1" odxf="1" dxf="1">
    <nc r="C195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7001" sId="1" odxf="1" dxf="1">
    <nc r="D195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195" start="0" length="0">
    <dxf>
      <font>
        <i/>
        <name val="Times New Roman"/>
        <family val="1"/>
      </font>
    </dxf>
  </rfmt>
  <rfmt sheetId="1" sqref="A195:XFD195" start="0" length="2147483647">
    <dxf>
      <font>
        <i/>
      </font>
    </dxf>
  </rfmt>
  <rfmt sheetId="1" sqref="A195:XFD195" start="0" length="2147483647">
    <dxf>
      <font>
        <i val="0"/>
      </font>
    </dxf>
  </rfmt>
  <rfmt sheetId="1" sqref="A195:XFD195" start="0" length="2147483647">
    <dxf>
      <font>
        <b/>
      </font>
    </dxf>
  </rfmt>
  <rcc rId="7002" sId="1">
    <nc r="E195" t="inlineStr">
      <is>
        <t>06030 00000</t>
      </is>
    </nc>
  </rcc>
  <rcc rId="7003" sId="1">
    <nc r="G195">
      <f>G196+G199</f>
    </nc>
  </rcc>
  <rcc rId="7004" sId="1">
    <oc r="G194">
      <f>G204</f>
    </oc>
    <nc r="G194">
      <f>G195</f>
    </nc>
  </rcc>
  <rcc rId="7005" sId="1">
    <nc r="A195" t="inlineStr">
      <is>
        <t>Реализация мероприятий ведомственной целевой программы "Современный облик сельских территорий" государственной программы "Комплексное развитие сельских территорий"</t>
      </is>
    </nc>
  </rcc>
  <rrc rId="7006" sId="1" ref="A204:XFD204" action="deleteRow">
    <rfmt sheetId="1" xfDxf="1" sqref="A204:XFD204" start="0" length="0">
      <dxf>
        <font>
          <i/>
          <name val="Times New Roman CYR"/>
          <family val="1"/>
        </font>
        <alignment wrapText="1"/>
      </dxf>
    </rfmt>
    <rcc rId="0" sId="1" dxf="1">
      <nc r="A204" t="inlineStr">
        <is>
          <t>Непрограммные расходы</t>
        </is>
      </nc>
      <ndxf>
        <font>
          <b/>
          <i val="0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204">
        <v>968</v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4" t="inlineStr">
        <is>
          <t>07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04" t="inlineStr">
        <is>
          <t>03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04" t="inlineStr">
        <is>
          <t>99900 00000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04" start="0" length="0">
      <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04">
        <f>G205+G207</f>
      </nc>
      <ndxf>
        <font>
          <b/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007" sId="1" ref="A204:XFD204" action="deleteRow">
    <rfmt sheetId="1" xfDxf="1" sqref="A204:XFD204" start="0" length="0">
      <dxf>
        <font>
          <i/>
          <name val="Times New Roman CYR"/>
          <family val="1"/>
        </font>
        <alignment wrapText="1"/>
      </dxf>
    </rfmt>
    <rcc rId="0" sId="1" dxf="1">
      <nc r="A204" t="inlineStr">
        <is>
          <t>Мероприятия по обеспечению комплексного развития сельских территорий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04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4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04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04" t="inlineStr">
        <is>
          <t>99900 72М40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0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04">
        <f>G205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008" sId="1" ref="A204:XFD204" action="deleteRow">
    <rfmt sheetId="1" xfDxf="1" sqref="A204:XFD204" start="0" length="0">
      <dxf>
        <font>
          <i/>
          <name val="Times New Roman CYR"/>
          <family val="1"/>
        </font>
        <alignment wrapText="1"/>
      </dxf>
    </rfmt>
    <rcc rId="0" sId="1" dxf="1">
      <nc r="A204" t="inlineStr">
        <is>
          <t>Субсидии автономным учреждениям на иные цели</t>
        </is>
      </nc>
      <ndxf>
        <font>
          <i val="0"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04" t="inlineStr">
        <is>
          <t>968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4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04" t="inlineStr">
        <is>
          <t>03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04" t="inlineStr">
        <is>
          <t>99900 72М40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04" t="inlineStr">
        <is>
          <t>622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04">
        <v>0</v>
      </nc>
      <n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009" sId="1" ref="A204:XFD204" action="deleteRow">
    <rfmt sheetId="1" xfDxf="1" sqref="A204:XFD204" start="0" length="0">
      <dxf>
        <font>
          <i/>
          <name val="Times New Roman CYR"/>
          <family val="1"/>
        </font>
        <alignment wrapText="1"/>
      </dxf>
    </rfmt>
    <rcc rId="0" sId="1" dxf="1">
      <nc r="A204" t="inlineStr">
        <is>
          <t>Обеспечение комплексного развития сельских территорий</t>
        </is>
      </nc>
      <ndxf>
        <font>
          <name val="Times New Roman CYR"/>
          <family val="1"/>
        </font>
        <alignment horizontal="left" vertical="center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04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4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04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04" t="inlineStr">
        <is>
          <t>99900 L5760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0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04">
        <f>G205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010" sId="1" ref="A204:XFD204" action="deleteRow">
    <rfmt sheetId="1" xfDxf="1" sqref="A204:XFD204" start="0" length="0">
      <dxf>
        <font>
          <i/>
          <name val="Times New Roman CYR"/>
          <family val="1"/>
        </font>
        <alignment wrapText="1"/>
      </dxf>
    </rfmt>
    <rcc rId="0" sId="1" dxf="1">
      <nc r="A204" t="inlineStr">
        <is>
          <t>Субсидии автономным учреждениям на иные цели</t>
        </is>
      </nc>
      <ndxf>
        <font>
          <i val="0"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04" t="inlineStr">
        <is>
          <t>968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4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04" t="inlineStr">
        <is>
          <t>03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04" t="inlineStr">
        <is>
          <t>99900 L5760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04" t="inlineStr">
        <is>
          <t>622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04">
        <v>0</v>
      </nc>
      <n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011" sId="1" ref="A206:XFD208" action="insertRow"/>
  <rfmt sheetId="1" sqref="A206:XFD208">
    <dxf>
      <fill>
        <patternFill>
          <bgColor theme="0"/>
        </patternFill>
      </fill>
    </dxf>
  </rfmt>
  <rfmt sheetId="1" sqref="A206:XFD208" start="0" length="2147483647">
    <dxf>
      <font>
        <i val="0"/>
        <charset val="204"/>
      </font>
    </dxf>
  </rfmt>
  <rfmt sheetId="1" sqref="A206:XFD208" start="0" length="2147483647">
    <dxf>
      <font>
        <b val="0"/>
      </font>
    </dxf>
  </rfmt>
  <rcc rId="7012" sId="1" odxf="1" dxf="1">
    <nc r="A208" t="inlineStr">
      <is>
        <t>Субсидии автономным учреждениям на иные цели</t>
      </is>
    </nc>
    <odxf>
      <font>
        <color indexed="8"/>
        <name val="Times New Roman"/>
        <family val="1"/>
      </font>
      <fill>
        <patternFill patternType="solid">
          <bgColor theme="0"/>
        </patternFill>
      </fill>
    </odxf>
    <ndxf>
      <font>
        <color indexed="8"/>
        <name val="Times New Roman"/>
        <family val="1"/>
      </font>
      <fill>
        <patternFill patternType="none">
          <bgColor indexed="65"/>
        </patternFill>
      </fill>
    </ndxf>
  </rcc>
  <rcc rId="7013" sId="1">
    <oc r="G211">
      <f>179751.5+3668.5+921.8</f>
    </oc>
    <nc r="G211"/>
  </rcc>
  <rcc rId="7014" sId="1">
    <nc r="F208" t="inlineStr">
      <is>
        <t>622</t>
      </is>
    </nc>
  </rcc>
  <rcc rId="7015" sId="1">
    <nc r="B208" t="inlineStr">
      <is>
        <t>968</t>
      </is>
    </nc>
  </rcc>
  <rcc rId="7016" sId="1">
    <nc r="C208" t="inlineStr">
      <is>
        <t>08</t>
      </is>
    </nc>
  </rcc>
  <rcc rId="7017" sId="1">
    <nc r="D208" t="inlineStr">
      <is>
        <t>01</t>
      </is>
    </nc>
  </rcc>
  <rcc rId="7018" sId="1">
    <nc r="E208" t="inlineStr">
      <is>
        <t>06037 L5760</t>
      </is>
    </nc>
  </rcc>
  <rcc rId="7019" sId="1" numFmtId="4">
    <nc r="G208">
      <v>113109.36</v>
    </nc>
  </rcc>
  <rcc rId="7020" sId="1">
    <nc r="B207" t="inlineStr">
      <is>
        <t>968</t>
      </is>
    </nc>
  </rcc>
  <rcc rId="7021" sId="1">
    <nc r="C207" t="inlineStr">
      <is>
        <t>08</t>
      </is>
    </nc>
  </rcc>
  <rcc rId="7022" sId="1">
    <nc r="D207" t="inlineStr">
      <is>
        <t>01</t>
      </is>
    </nc>
  </rcc>
  <rcc rId="7023" sId="1">
    <nc r="E207" t="inlineStr">
      <is>
        <t>06037 L5760</t>
      </is>
    </nc>
  </rcc>
  <rcc rId="7024" sId="1">
    <nc r="A207" t="inlineStr">
      <is>
        <t>Обеспечение комплексного развития сельских территорий</t>
      </is>
    </nc>
  </rcc>
  <rfmt sheetId="1" sqref="A207:XFD207" start="0" length="2147483647">
    <dxf>
      <font>
        <i/>
      </font>
    </dxf>
  </rfmt>
  <rcc rId="7025" sId="1">
    <nc r="G207">
      <f>G208</f>
    </nc>
  </rcc>
  <rrc rId="7026" sId="1" ref="A207:XFD207" action="insertRow"/>
  <rrc rId="7027" sId="1" ref="A207:XFD207" action="insertRow"/>
  <rfmt sheetId="1" sqref="A208:XFD208" start="0" length="2147483647">
    <dxf>
      <font>
        <i/>
      </font>
    </dxf>
  </rfmt>
  <rcc rId="7028" sId="1">
    <nc r="A208" t="inlineStr">
      <is>
        <t>Обеспечение комплексного развития сельских территорий (Капитальный ремонт районного Дома культуры для МАУ РДК "Шахтер" г.Гусиноозерск)</t>
      </is>
    </nc>
  </rcc>
  <rcc rId="7029" sId="1">
    <nc r="B208" t="inlineStr">
      <is>
        <t>968</t>
      </is>
    </nc>
  </rcc>
  <rcc rId="7030" sId="1">
    <nc r="C208" t="inlineStr">
      <is>
        <t>08</t>
      </is>
    </nc>
  </rcc>
  <rcc rId="7031" sId="1">
    <nc r="D208" t="inlineStr">
      <is>
        <t>01</t>
      </is>
    </nc>
  </rcc>
  <rcc rId="7032" sId="1">
    <nc r="E208" t="inlineStr">
      <is>
        <t>06037 00000</t>
      </is>
    </nc>
  </rcc>
  <rcc rId="7033" sId="1">
    <nc r="G208">
      <f>G209</f>
    </nc>
  </rcc>
  <rrc rId="7034" sId="1" ref="A207:XFD208" action="insertRow"/>
  <rcc rId="7035" sId="1" odxf="1" dxf="1">
    <nc r="A209" t="inlineStr">
      <is>
        <t>Субсидии автономным учреждениям на иные цели</t>
      </is>
    </nc>
    <odxf>
      <font>
        <color indexed="8"/>
        <name val="Times New Roman"/>
        <family val="1"/>
      </font>
      <fill>
        <patternFill patternType="solid">
          <bgColor theme="0"/>
        </patternFill>
      </fill>
    </odxf>
    <ndxf>
      <font>
        <color indexed="8"/>
        <name val="Times New Roman"/>
        <family val="1"/>
      </font>
      <fill>
        <patternFill patternType="none">
          <bgColor indexed="65"/>
        </patternFill>
      </fill>
    </ndxf>
  </rcc>
  <rcc rId="7036" sId="1">
    <nc r="B209" t="inlineStr">
      <is>
        <t>968</t>
      </is>
    </nc>
  </rcc>
  <rcc rId="7037" sId="1">
    <nc r="C209" t="inlineStr">
      <is>
        <t>08</t>
      </is>
    </nc>
  </rcc>
  <rcc rId="7038" sId="1">
    <nc r="D209" t="inlineStr">
      <is>
        <t>01</t>
      </is>
    </nc>
  </rcc>
  <rcc rId="7039" sId="1">
    <nc r="E209" t="inlineStr">
      <is>
        <t>06034 L5760</t>
      </is>
    </nc>
  </rcc>
  <rcc rId="7040" sId="1">
    <nc r="F209" t="inlineStr">
      <is>
        <t>622</t>
      </is>
    </nc>
  </rcc>
  <rcc rId="7041" sId="1" numFmtId="4">
    <nc r="G209">
      <v>71232.36</v>
    </nc>
  </rcc>
  <rcc rId="7042" sId="1">
    <nc r="B208" t="inlineStr">
      <is>
        <t>968</t>
      </is>
    </nc>
  </rcc>
  <rcc rId="7043" sId="1">
    <nc r="C208" t="inlineStr">
      <is>
        <t>08</t>
      </is>
    </nc>
  </rcc>
  <rcc rId="7044" sId="1">
    <nc r="D208" t="inlineStr">
      <is>
        <t>01</t>
      </is>
    </nc>
  </rcc>
  <rcc rId="7045" sId="1">
    <nc r="E208" t="inlineStr">
      <is>
        <t>06034 L5760</t>
      </is>
    </nc>
  </rcc>
  <rfmt sheetId="1" sqref="B208:E208" start="0" length="2147483647">
    <dxf>
      <font>
        <i/>
      </font>
    </dxf>
  </rfmt>
  <rcc rId="7046" sId="1">
    <nc r="G208">
      <f>G209</f>
    </nc>
  </rcc>
  <rfmt sheetId="1" sqref="G208" start="0" length="2147483647">
    <dxf>
      <font>
        <i/>
      </font>
    </dxf>
  </rfmt>
  <rcc rId="7047" sId="1">
    <nc r="A208" t="inlineStr">
      <is>
        <t>Обеспечение комплексного развития сельских территорий</t>
      </is>
    </nc>
  </rcc>
  <rfmt sheetId="1" sqref="A208" start="0" length="2147483647">
    <dxf>
      <font>
        <i/>
      </font>
    </dxf>
  </rfmt>
  <rcc rId="7048" sId="1" odxf="1" dxf="1">
    <nc r="B207" t="inlineStr">
      <is>
        <t>968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7049" sId="1" odxf="1" dxf="1">
    <nc r="C207" t="inlineStr">
      <is>
        <t>08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7050" sId="1" odxf="1" dxf="1">
    <nc r="D207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207" start="0" length="0">
    <dxf>
      <font>
        <i/>
        <name val="Times New Roman"/>
        <family val="1"/>
      </font>
    </dxf>
  </rfmt>
  <rcc rId="7051" sId="1">
    <nc r="E207" t="inlineStr">
      <is>
        <t>06034 00000</t>
      </is>
    </nc>
  </rcc>
  <rcc rId="7052" sId="1">
    <nc r="G207">
      <f>G208</f>
    </nc>
  </rcc>
  <rfmt sheetId="1" sqref="G207" start="0" length="2147483647">
    <dxf>
      <font>
        <i/>
      </font>
    </dxf>
  </rfmt>
  <rcc rId="7053" sId="1">
    <nc r="A207" t="inlineStr">
      <is>
        <t xml:space="preserve">Обеспечение комплексного развития сельских территорий (Капитальный ремонт Цайдамского сельского клуба в у. Цайдам, ул.Школьная, д.23) </t>
      </is>
    </nc>
  </rcc>
  <rfmt sheetId="1" sqref="A207" start="0" length="2147483647">
    <dxf>
      <font>
        <i/>
      </font>
    </dxf>
  </rfmt>
  <rcc rId="7054" sId="1" odxf="1" dxf="1">
    <nc r="B206" t="inlineStr">
      <is>
        <t>968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7055" sId="1" odxf="1" dxf="1">
    <nc r="C206" t="inlineStr">
      <is>
        <t>08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7056" sId="1" odxf="1" dxf="1">
    <nc r="D206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206" start="0" length="0">
    <dxf>
      <font>
        <i/>
        <name val="Times New Roman"/>
        <family val="1"/>
      </font>
    </dxf>
  </rfmt>
  <rfmt sheetId="1" sqref="B206:E206" start="0" length="2147483647">
    <dxf>
      <font>
        <b/>
      </font>
    </dxf>
  </rfmt>
  <rfmt sheetId="1" sqref="B206:E206" start="0" length="2147483647">
    <dxf>
      <font>
        <i val="0"/>
      </font>
    </dxf>
  </rfmt>
  <rcc rId="7057" sId="1">
    <nc r="E206" t="inlineStr">
      <is>
        <t>06030 00000</t>
      </is>
    </nc>
  </rcc>
  <rcc rId="7058" sId="1">
    <nc r="G206">
      <f>G207+G210</f>
    </nc>
  </rcc>
  <rcc rId="7059" sId="1">
    <oc r="G205">
      <f>G213</f>
    </oc>
    <nc r="G205">
      <f>G206</f>
    </nc>
  </rcc>
  <rcc rId="7060" sId="1">
    <nc r="A206" t="inlineStr">
      <is>
        <t>Реализация мероприятий ведомственной целевой программы "Современный облик сельских территорий" государственной программы "Комплексное развитие сельских территорий"</t>
      </is>
    </nc>
  </rcc>
  <rfmt sheetId="1" sqref="A206" start="0" length="2147483647">
    <dxf>
      <font>
        <b/>
      </font>
    </dxf>
  </rfmt>
  <rrc rId="7061" sId="1" ref="A213:XFD213" action="deleteRow">
    <rfmt sheetId="1" xfDxf="1" sqref="A213:XFD213" start="0" length="0">
      <dxf>
        <font>
          <name val="Times New Roman CYR"/>
          <family val="1"/>
        </font>
        <alignment wrapText="1"/>
      </dxf>
    </rfmt>
    <rcc rId="0" sId="1" dxf="1">
      <nc r="A213" t="inlineStr">
        <is>
          <t>Непрограммные расходы</t>
        </is>
      </nc>
      <ndxf>
        <font>
          <b/>
          <color indexed="8"/>
          <name val="Times New Roman CYR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13" t="inlineStr">
        <is>
          <t>968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3" t="inlineStr">
        <is>
          <t>08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13" t="inlineStr">
        <is>
          <t>01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13" t="inlineStr">
        <is>
          <t>99900 00000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13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13">
        <f>G214</f>
      </nc>
      <ndxf>
        <font>
          <b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062" sId="1" ref="A213:XFD213" action="deleteRow">
    <rfmt sheetId="1" xfDxf="1" sqref="A213:XFD213" start="0" length="0">
      <dxf>
        <font>
          <i/>
          <name val="Times New Roman CYR"/>
          <family val="1"/>
        </font>
        <alignment wrapText="1"/>
      </dxf>
    </rfmt>
    <rcc rId="0" sId="1" dxf="1">
      <nc r="A213" t="inlineStr">
        <is>
          <t>Обеспечение комплексного развития сельских территорий</t>
        </is>
      </nc>
      <ndxf>
        <font>
          <name val="Times New Roman CYR"/>
          <family val="1"/>
        </font>
        <alignment horizontal="left" vertical="center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13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3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13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13" t="inlineStr">
        <is>
          <t>99900 L5760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13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13">
        <f>G214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063" sId="1" ref="A213:XFD213" action="deleteRow">
    <rfmt sheetId="1" xfDxf="1" sqref="A213:XFD213" start="0" length="0">
      <dxf>
        <font>
          <name val="Times New Roman CYR"/>
          <family val="1"/>
        </font>
        <alignment wrapText="1"/>
      </dxf>
    </rfmt>
    <rcc rId="0" sId="1" dxf="1">
      <nc r="A213" t="inlineStr">
        <is>
          <t>Субсидии автономным учреждениям на иные цели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13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3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13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13" t="inlineStr">
        <is>
          <t>99900 L5760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13" t="inlineStr">
        <is>
          <t>622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13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064" sId="1" numFmtId="4">
    <oc r="G251">
      <f>23099+15000</f>
    </oc>
    <nc r="G251">
      <v>22465.171050000001</v>
    </nc>
  </rcc>
  <rcc rId="7065" sId="1" numFmtId="4">
    <oc r="G265">
      <f>51536.4-255.2</f>
    </oc>
    <nc r="G265">
      <v>51715.686000000002</v>
    </nc>
  </rcc>
  <rcc rId="7066" sId="1" numFmtId="4">
    <oc r="G267">
      <f>482.5+9.8</f>
    </oc>
    <nc r="G267">
      <v>492.34699999999998</v>
    </nc>
  </rcc>
  <rcc rId="7067" sId="1" numFmtId="4">
    <oc r="G283">
      <f>19875.4+1268.7+213.6</f>
    </oc>
    <nc r="G283">
      <v>21357.655999999999</v>
    </nc>
  </rcc>
  <rcc rId="7068" sId="1" numFmtId="4">
    <oc r="G318">
      <v>64.3</v>
    </oc>
    <nc r="G318">
      <v>64.262</v>
    </nc>
  </rcc>
  <rcc rId="7069" sId="1" numFmtId="4">
    <oc r="G319">
      <v>19.399999999999999</v>
    </oc>
    <nc r="G319">
      <v>19.407</v>
    </nc>
  </rcc>
  <rcc rId="7070" sId="1" numFmtId="4">
    <oc r="G328">
      <v>423.3</v>
    </oc>
    <nc r="G328">
      <v>392.1</v>
    </nc>
  </rcc>
  <rcc rId="7071" sId="1" numFmtId="4">
    <oc r="G329">
      <v>127.8</v>
    </oc>
    <nc r="G329">
      <v>118.4</v>
    </nc>
  </rcc>
  <rcc rId="7072" sId="1" numFmtId="4">
    <oc r="G332">
      <v>505.2</v>
    </oc>
    <nc r="G332">
      <v>2561.95811</v>
    </nc>
  </rcc>
  <rcc rId="7073" sId="1" numFmtId="4">
    <oc r="G331">
      <v>2638</v>
    </oc>
    <nc r="G331">
      <v>856.38184000000001</v>
    </nc>
  </rcc>
  <rrc rId="7074" sId="1" ref="A333:XFD333" action="insertRow"/>
  <rcc rId="7075" sId="1">
    <nc r="A333" t="inlineStr">
      <is>
        <t>Уплата налога на имущество организаций и земельного налога</t>
      </is>
    </nc>
  </rcc>
  <rcc rId="7076" sId="1">
    <nc r="B333" t="inlineStr">
      <is>
        <t>969</t>
      </is>
    </nc>
  </rcc>
  <rcc rId="7077" sId="1">
    <nc r="C333" t="inlineStr">
      <is>
        <t>07</t>
      </is>
    </nc>
  </rcc>
  <rcc rId="7078" sId="1">
    <nc r="D333" t="inlineStr">
      <is>
        <t>09</t>
      </is>
    </nc>
  </rcc>
  <rcc rId="7079" sId="1">
    <nc r="E333" t="inlineStr">
      <is>
        <t>10501 83040</t>
      </is>
    </nc>
  </rcc>
  <rcc rId="7080" sId="1">
    <nc r="F333" t="inlineStr">
      <is>
        <t>851</t>
      </is>
    </nc>
  </rcc>
  <rcc rId="7081" sId="1" numFmtId="4">
    <nc r="G333">
      <v>35.700000000000003</v>
    </nc>
  </rcc>
  <rrc rId="7082" sId="1" ref="A334:XFD334" action="insertRow"/>
  <rcc rId="7083" sId="1">
    <nc r="B334" t="inlineStr">
      <is>
        <t>969</t>
      </is>
    </nc>
  </rcc>
  <rcc rId="7084" sId="1">
    <nc r="C334" t="inlineStr">
      <is>
        <t>07</t>
      </is>
    </nc>
  </rcc>
  <rcc rId="7085" sId="1">
    <nc r="D334" t="inlineStr">
      <is>
        <t>09</t>
      </is>
    </nc>
  </rcc>
  <rcc rId="7086" sId="1">
    <nc r="E334" t="inlineStr">
      <is>
        <t>10501 83040</t>
      </is>
    </nc>
  </rcc>
  <rcc rId="7087" sId="1">
    <nc r="F334" t="inlineStr">
      <is>
        <t>852</t>
      </is>
    </nc>
  </rcc>
  <rcc rId="7088" sId="1" numFmtId="4">
    <nc r="G334">
      <v>48.5</v>
    </nc>
  </rcc>
  <rcc rId="7089" sId="1">
    <oc r="G327">
      <f>SUM(G328:G332)</f>
    </oc>
    <nc r="G327">
      <f>SUM(G328:G334)</f>
    </nc>
  </rcc>
  <rcc rId="7090" sId="1" xfDxf="1" dxf="1">
    <nc r="A334" t="inlineStr">
      <is>
        <t>Уплата прочих налогов, сборов</t>
      </is>
    </nc>
    <ndxf>
      <font>
        <color indexed="8"/>
        <name val="Times New Roman"/>
        <family val="1"/>
      </font>
      <fill>
        <patternFill patternType="solid"/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091" sId="1" numFmtId="4">
    <oc r="G336">
      <f>21490.9+429.9</f>
    </oc>
    <nc r="G336">
      <v>21952</v>
    </nc>
  </rcc>
  <rcc rId="7092" sId="1" numFmtId="4">
    <oc r="G337">
      <f>6490.3+129.8</f>
    </oc>
    <nc r="G337">
      <v>6629.5</v>
    </nc>
  </rcc>
  <rcc rId="7093" sId="1" numFmtId="4">
    <oc r="G408">
      <v>196.8</v>
    </oc>
    <nc r="G408">
      <v>196.85059999999999</v>
    </nc>
  </rcc>
  <rcc rId="7094" sId="1" numFmtId="4">
    <oc r="G420">
      <f>15795.13</f>
    </oc>
    <nc r="G420">
      <v>4678.8845199999996</v>
    </nc>
  </rcc>
  <rrc rId="7095" sId="1" ref="A421:XFD421" action="insertRow"/>
  <rcc rId="7096" sId="1">
    <nc r="B421" t="inlineStr">
      <is>
        <t>971</t>
      </is>
    </nc>
  </rcc>
  <rcc rId="7097" sId="1">
    <nc r="C421" t="inlineStr">
      <is>
        <t>04</t>
      </is>
    </nc>
  </rcc>
  <rcc rId="7098" sId="1">
    <nc r="D421" t="inlineStr">
      <is>
        <t>09</t>
      </is>
    </nc>
  </rcc>
  <rcc rId="7099" sId="1">
    <nc r="E421" t="inlineStr">
      <is>
        <t>11001 82200</t>
      </is>
    </nc>
  </rcc>
  <rcc rId="7100" sId="1">
    <nc r="F421" t="inlineStr">
      <is>
        <t>540</t>
      </is>
    </nc>
  </rcc>
  <rcc rId="7101" sId="1" numFmtId="4">
    <nc r="G421">
      <v>12425.109399999999</v>
    </nc>
  </rcc>
  <rrc rId="7102" sId="1" ref="A421:XFD421" action="insertRow"/>
  <rcc rId="7103" sId="1">
    <nc r="B421" t="inlineStr">
      <is>
        <t>971</t>
      </is>
    </nc>
  </rcc>
  <rcc rId="7104" sId="1">
    <nc r="C421" t="inlineStr">
      <is>
        <t>04</t>
      </is>
    </nc>
  </rcc>
  <rcc rId="7105" sId="1">
    <nc r="D421" t="inlineStr">
      <is>
        <t>09</t>
      </is>
    </nc>
  </rcc>
  <rcc rId="7106" sId="1">
    <nc r="E421" t="inlineStr">
      <is>
        <t>11001 82200</t>
      </is>
    </nc>
  </rcc>
  <rcc rId="7107" sId="1">
    <nc r="F421" t="inlineStr">
      <is>
        <t>247</t>
      </is>
    </nc>
  </rcc>
  <rcc rId="7108" sId="1" xfDxf="1" dxf="1">
    <nc r="A421" t="inlineStr">
      <is>
        <t>Закупка энергетических ресурсов</t>
      </is>
    </nc>
    <ndxf>
      <font>
        <color indexed="8"/>
        <name val="Times New Roman"/>
        <family val="1"/>
      </font>
      <fill>
        <patternFill patternType="solid"/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109" sId="1" xfDxf="1" dxf="1">
    <nc r="A422" t="inlineStr">
      <is>
        <t>Иные межбюджетные трансферты</t>
      </is>
    </nc>
    <ndxf>
      <font>
        <color indexed="8"/>
        <name val="Times New Roman"/>
        <family val="1"/>
      </font>
      <fill>
        <patternFill patternType="solid"/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110" sId="1" numFmtId="4">
    <nc r="G421">
      <v>25.855550000000001</v>
    </nc>
  </rcc>
  <rcc rId="7111" sId="1">
    <oc r="G419">
      <f>G420</f>
    </oc>
    <nc r="G419">
      <f>G420+G421+G422</f>
    </nc>
  </rcc>
  <rcc rId="7112" sId="1" numFmtId="4">
    <oc r="G428">
      <f>367.6386+19.4</f>
    </oc>
    <nc r="G428">
      <v>386.988</v>
    </nc>
  </rcc>
  <rcc rId="7113" sId="1" numFmtId="4">
    <oc r="G439">
      <f>29475.6+600+613.8</f>
    </oc>
    <nc r="G439">
      <v>330078.61</v>
    </nc>
  </rcc>
  <rcc rId="7114" sId="1" numFmtId="4">
    <oc r="G444">
      <f>56433.1+1151.67+300.2</f>
    </oc>
    <nc r="G444">
      <v>57885</v>
    </nc>
  </rcc>
  <rcc rId="7115" sId="1">
    <oc r="E444" t="inlineStr">
      <is>
        <t>99900 L5760</t>
      </is>
    </oc>
    <nc r="E444" t="inlineStr">
      <is>
        <t>06032 L5760</t>
      </is>
    </nc>
  </rcc>
  <rcc rId="7116" sId="1">
    <oc r="E443" t="inlineStr">
      <is>
        <t>99900 L5760</t>
      </is>
    </oc>
    <nc r="E443" t="inlineStr">
      <is>
        <t>06032 L5760</t>
      </is>
    </nc>
  </rcc>
  <rrc rId="7117" sId="1" ref="A443:XFD443" action="insertRow"/>
  <rcc rId="7118" sId="1" odxf="1" dxf="1">
    <nc r="B443" t="inlineStr">
      <is>
        <t>971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7119" sId="1" odxf="1" dxf="1">
    <nc r="C443" t="inlineStr">
      <is>
        <t>08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7120" sId="1" odxf="1" dxf="1">
    <nc r="D443" t="inlineStr">
      <is>
        <t>01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E443" start="0" length="0">
    <dxf>
      <font>
        <b val="0"/>
        <i/>
        <name val="Times New Roman"/>
        <family val="1"/>
      </font>
    </dxf>
  </rfmt>
  <rcc rId="7121" sId="1">
    <nc r="G443">
      <f>G444</f>
    </nc>
  </rcc>
  <rcc rId="7122" sId="1">
    <nc r="E443" t="inlineStr">
      <is>
        <t>06032 00000</t>
      </is>
    </nc>
  </rcc>
  <rcc rId="7123" sId="1">
    <nc r="A443" t="inlineStr">
      <is>
        <t xml:space="preserve">Обеспечение комплексного развития сельских территорий (Строительство сельского дома культуры в у. Тохой, ул.Ленина, уч.№27А) </t>
      </is>
    </nc>
  </rcc>
  <rfmt sheetId="1" sqref="A443" start="0" length="2147483647">
    <dxf>
      <font>
        <b val="0"/>
      </font>
    </dxf>
  </rfmt>
  <rfmt sheetId="1" sqref="A443" start="0" length="2147483647">
    <dxf>
      <font>
        <i/>
      </font>
    </dxf>
  </rfmt>
  <rcc rId="7124" sId="1">
    <oc r="E442" t="inlineStr">
      <is>
        <t>99900 00000</t>
      </is>
    </oc>
    <nc r="E442" t="inlineStr">
      <is>
        <t>06030 00000</t>
      </is>
    </nc>
  </rcc>
  <rcc rId="7125" sId="1" xfDxf="1" dxf="1">
    <oc r="A442" t="inlineStr">
      <is>
        <t>Непрограммные расходы</t>
      </is>
    </oc>
    <nc r="A442" t="inlineStr">
      <is>
        <t>Основное мероприятие "Реализация мероприятий ведомственной целевой программы "Современный облик сельских территорий" государственной программы "Комплексное развитие сельских территорий""</t>
      </is>
    </nc>
    <ndxf>
      <font>
        <b/>
        <color indexed="8"/>
        <name val="Times New Roman"/>
        <family val="1"/>
      </font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126" sId="1">
    <oc r="G442">
      <f>G444</f>
    </oc>
    <nc r="G442">
      <f>G443</f>
    </nc>
  </rcc>
  <rcc rId="7127" sId="1">
    <oc r="G450">
      <f>7336.3+149.68+556.2+103341</f>
    </oc>
    <nc r="G450">
      <f>7336.3+149.68+556.2+103341-0.03</f>
    </nc>
  </rcc>
  <rcc rId="7128" sId="1" numFmtId="4">
    <oc r="G484">
      <v>534</v>
    </oc>
    <nc r="G484">
      <v>1284</v>
    </nc>
  </rcc>
  <rcc rId="7129" sId="1" numFmtId="4">
    <oc r="G517">
      <v>100</v>
    </oc>
    <nc r="G517">
      <v>102.04082</v>
    </nc>
  </rcc>
  <rcc rId="7130" sId="1" numFmtId="4">
    <oc r="G539">
      <v>500</v>
    </oc>
    <nc r="G539">
      <v>1250</v>
    </nc>
  </rcc>
  <rcc rId="7131" sId="1" numFmtId="4">
    <oc r="G564">
      <v>210</v>
    </oc>
    <nc r="G564">
      <v>189.95918</v>
    </nc>
  </rcc>
  <rcc rId="7132" sId="1" numFmtId="4">
    <oc r="G563">
      <v>13.8</v>
    </oc>
    <nc r="G563">
      <v>31.8</v>
    </nc>
  </rcc>
  <rcc rId="7133" sId="1" numFmtId="4">
    <oc r="G596">
      <f>6766+138.05306+86.30068</f>
    </oc>
    <nc r="G596">
      <v>8630.0681999999997</v>
    </nc>
  </rcc>
  <rcv guid="{73FC67B9-3A5E-4402-A781-D3BF0209130F}" action="delete"/>
  <rdn rId="0" localSheetId="1" customView="1" name="Z_73FC67B9_3A5E_4402_A781_D3BF0209130F_.wvu.PrintArea" hidden="1" oldHidden="1">
    <formula>Ведом.структура!$A$5:$G$599</formula>
    <oldFormula>Ведом.структура!$A$5:$G$599</oldFormula>
  </rdn>
  <rdn rId="0" localSheetId="1" customView="1" name="Z_73FC67B9_3A5E_4402_A781_D3BF0209130F_.wvu.FilterData" hidden="1" oldHidden="1">
    <formula>Ведом.структура!$A$17:$I$597</formula>
    <oldFormula>Ведом.структура!$A$17:$I$597</oldFormula>
  </rdn>
  <rcv guid="{73FC67B9-3A5E-4402-A781-D3BF0209130F}" action="add"/>
</revisions>
</file>

<file path=xl/revisions/revisionLog1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136" sId="1" numFmtId="4">
    <oc r="G111">
      <v>7497.6814100000001</v>
    </oc>
    <nc r="G111">
      <v>6797.6662500000002</v>
    </nc>
  </rcc>
  <rcc rId="7137" sId="1" numFmtId="4">
    <oc r="G120">
      <v>4589.79</v>
    </oc>
    <nc r="G120">
      <v>5289.79</v>
    </nc>
  </rcc>
  <rcc rId="7138" sId="1" numFmtId="4">
    <oc r="G183">
      <f>14836.15464+302.77866+15.13893</f>
    </oc>
    <nc r="G183">
      <v>15154.087390000001</v>
    </nc>
  </rcc>
  <rcc rId="7139" sId="1">
    <oc r="E271" t="inlineStr">
      <is>
        <t>10201S2К90</t>
      </is>
    </oc>
    <nc r="E271" t="inlineStr">
      <is>
        <t>10201 S2К90</t>
      </is>
    </nc>
  </rcc>
  <rcc rId="7140" sId="1">
    <oc r="E270" t="inlineStr">
      <is>
        <t>10201S2К90</t>
      </is>
    </oc>
    <nc r="E270" t="inlineStr">
      <is>
        <t>10201 S2К90</t>
      </is>
    </nc>
  </rcc>
</revisions>
</file>

<file path=xl/revisions/revisionLog1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307" start="0" length="2147483647">
    <dxf>
      <font>
        <i val="0"/>
      </font>
    </dxf>
  </rfmt>
  <rcc rId="7141" sId="1">
    <oc r="F596" t="inlineStr">
      <is>
        <t>322</t>
      </is>
    </oc>
    <nc r="F596" t="inlineStr">
      <is>
        <t>244</t>
      </is>
    </nc>
  </rcc>
  <rcc rId="7142" sId="1">
    <oc r="E596" t="inlineStr">
      <is>
        <t>06004 L5760</t>
      </is>
    </oc>
    <nc r="E596" t="inlineStr">
      <is>
        <t>06040 L5760</t>
      </is>
    </nc>
  </rcc>
  <rcc rId="7143" sId="1" odxf="1" dxf="1">
    <oc r="A596" t="inlineStr">
      <is>
        <t>Субсидии гражданам на приобретение жилья</t>
      </is>
    </oc>
    <nc r="A596" t="inlineStr">
      <is>
        <t>Прочие закупки товаров, работ и услуг для государственных (муниципальных) нужд</t>
      </is>
    </nc>
    <odxf>
      <font>
        <name val="Times New Roman"/>
        <family val="1"/>
      </font>
      <fill>
        <patternFill patternType="none"/>
      </fill>
    </odxf>
    <ndxf>
      <font>
        <color indexed="8"/>
        <name val="Times New Roman"/>
        <family val="1"/>
      </font>
      <fill>
        <patternFill patternType="solid"/>
      </fill>
    </ndxf>
  </rcc>
  <rcc rId="7144" sId="1">
    <oc r="E595" t="inlineStr">
      <is>
        <t>06004 L5760</t>
      </is>
    </oc>
    <nc r="E595" t="inlineStr">
      <is>
        <t>06040 L5760</t>
      </is>
    </nc>
  </rcc>
  <rcc rId="7145" sId="1">
    <oc r="E594" t="inlineStr">
      <is>
        <t>06004 00000</t>
      </is>
    </oc>
    <nc r="E594" t="inlineStr">
      <is>
        <t>06040 00000</t>
      </is>
    </nc>
  </rcc>
  <rcc rId="7146" sId="1">
    <oc r="A594" t="inlineStr">
      <is>
        <t>Основное мероприятие "Предоставление социальных выплат на строительство (приобретение) жилья гражданам, проживающих в сельской местности, в том числе молодым семьям и молодым специалистам"</t>
      </is>
    </oc>
    <nc r="A594" t="inlineStr">
      <is>
        <t>Реализация мероприятий по строительству жилья, предоставляемого по договору найма жилого помещения</t>
      </is>
    </nc>
  </rcc>
  <rfmt sheetId="1" sqref="A593">
    <dxf>
      <alignment vertical="center"/>
    </dxf>
  </rfmt>
</revisions>
</file>

<file path=xl/revisions/revisionLog1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147" sId="1">
    <oc r="A594" t="inlineStr">
      <is>
        <t>Реализация мероприятий по строительству жилья, предоставляемого по договору найма жилого помещения</t>
      </is>
    </oc>
    <nc r="A594" t="inlineStr">
      <is>
        <t>Основное мероприятие "Реализация мероприятий по строительству жилья, предоставляемого по договору найма жилого помещения"</t>
      </is>
    </nc>
  </rcc>
</revisions>
</file>

<file path=xl/revisions/revisionLog1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148" sId="1" odxf="1" dxf="1">
    <oc r="E570" t="inlineStr">
      <is>
        <t>06007 00000</t>
      </is>
    </oc>
    <nc r="E570" t="inlineStr">
      <is>
        <t>06010 00000</t>
      </is>
    </nc>
    <odxf>
      <font>
        <name val="Times New Roman"/>
        <family val="1"/>
      </font>
    </odxf>
    <ndxf>
      <font>
        <name val="Times New Roman"/>
        <family val="1"/>
      </font>
    </ndxf>
  </rcc>
  <rcc rId="7149" sId="1" odxf="1" dxf="1">
    <oc r="E571" t="inlineStr">
      <is>
        <t>06007 82900</t>
      </is>
    </oc>
    <nc r="E571" t="inlineStr">
      <is>
        <t>06010 82900</t>
      </is>
    </nc>
    <odxf>
      <font>
        <name val="Times New Roman"/>
        <family val="1"/>
      </font>
    </odxf>
    <ndxf>
      <font>
        <name val="Times New Roman"/>
        <family val="1"/>
      </font>
    </ndxf>
  </rcc>
  <rcc rId="7150" sId="1" odxf="1" dxf="1">
    <oc r="E572" t="inlineStr">
      <is>
        <t>06007 82900</t>
      </is>
    </oc>
    <nc r="E572" t="inlineStr">
      <is>
        <t>06010 82900</t>
      </is>
    </nc>
    <odxf>
      <font>
        <name val="Times New Roman"/>
        <family val="1"/>
      </font>
    </odxf>
    <ndxf>
      <font>
        <name val="Times New Roman"/>
        <family val="1"/>
      </font>
    </ndxf>
  </rcc>
</revisions>
</file>

<file path=xl/revisions/revisionLog1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442:G442" start="0" length="2147483647">
    <dxf>
      <font>
        <b val="0"/>
      </font>
    </dxf>
  </rfmt>
  <rfmt sheetId="1" sqref="A442:G442" start="0" length="2147483647">
    <dxf>
      <font>
        <i/>
      </font>
    </dxf>
  </rfmt>
  <rfmt sheetId="1" sqref="G443" start="0" length="2147483647">
    <dxf>
      <font>
        <b val="0"/>
      </font>
    </dxf>
  </rfmt>
  <rfmt sheetId="1" sqref="G443" start="0" length="2147483647">
    <dxf>
      <font>
        <i/>
      </font>
    </dxf>
  </rfmt>
</revisions>
</file>

<file path=xl/revisions/revisionLog1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151" sId="1" ref="A450:XFD450" action="insertRow"/>
  <rrc rId="7152" sId="1" ref="A450:XFD450" action="insertRow"/>
  <rrc rId="7153" sId="1" ref="A451:XFD451" action="deleteRow">
    <rfmt sheetId="1" xfDxf="1" sqref="A451:XFD451" start="0" length="0">
      <dxf>
        <font>
          <name val="Times New Roman CYR"/>
          <family val="1"/>
        </font>
        <alignment wrapText="1"/>
      </dxf>
    </rfmt>
    <rfmt sheetId="1" sqref="A451" start="0" length="0">
      <dxf>
        <font>
          <i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51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51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51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51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5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51" start="0" length="0">
      <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154" sId="1" odxf="1" dxf="1">
    <oc r="A448" t="inlineStr">
      <is>
        <t>Непрограммные расходы</t>
      </is>
    </oc>
    <nc r="A448" t="inlineStr">
      <is>
        <t>Основное мероприятие "Реализация мероприятий ведомственной целевой программы "Современный облик сельских территорий" государственной программы "Комплексное развитие сельских территорий""</t>
      </is>
    </nc>
    <odxf>
      <font>
        <b/>
        <i val="0"/>
        <color indexed="8"/>
        <name val="Times New Roman"/>
        <family val="1"/>
      </font>
    </odxf>
    <ndxf>
      <font>
        <b val="0"/>
        <i/>
        <color indexed="8"/>
        <name val="Times New Roman"/>
        <family val="1"/>
      </font>
    </ndxf>
  </rcc>
  <rcc rId="7155" sId="1" odxf="1" dxf="1">
    <oc r="A449" t="inlineStr">
      <is>
        <t>Обеспечение комплексного развития сельских территорий</t>
      </is>
    </oc>
    <nc r="A449" t="inlineStr">
      <is>
        <t>Обеспечение комплексного развития сельских территорий (Строительство плавательного бассейна 25*11 м. в г.Гусиноозерск, ул.Комсомольская, уч №2Г)</t>
      </is>
    </nc>
    <odxf>
      <font>
        <color indexed="8"/>
        <name val="Times New Roman"/>
        <family val="1"/>
      </font>
      <alignment horizontal="left" vertical="center"/>
    </odxf>
    <ndxf>
      <font>
        <color indexed="8"/>
        <name val="Times New Roman"/>
        <family val="1"/>
      </font>
      <alignment horizontal="general" vertical="top"/>
    </ndxf>
  </rcc>
  <rcc rId="7156" sId="1" odxf="1" dxf="1">
    <nc r="A450" t="inlineStr">
      <is>
        <t>Обеспечение комплексного развития сельских территорий</t>
      </is>
    </nc>
    <odxf>
      <font>
        <color indexed="8"/>
        <name val="Times New Roman"/>
        <family val="1"/>
      </font>
      <alignment horizontal="left" vertical="center"/>
    </odxf>
    <ndxf>
      <font>
        <color indexed="8"/>
        <name val="Times New Roman"/>
        <family val="1"/>
      </font>
      <alignment horizontal="general" vertical="top"/>
    </ndxf>
  </rcc>
  <rfmt sheetId="1" sqref="A451" start="0" length="0">
    <dxf>
      <font>
        <color indexed="8"/>
        <name val="Times New Roman"/>
        <family val="1"/>
      </font>
      <fill>
        <patternFill patternType="solid"/>
      </fill>
    </dxf>
  </rfmt>
  <rfmt sheetId="1" sqref="C448" start="0" length="0">
    <dxf>
      <font>
        <b val="0"/>
        <i/>
        <name val="Times New Roman"/>
        <family val="1"/>
      </font>
    </dxf>
  </rfmt>
  <rfmt sheetId="1" sqref="D448" start="0" length="0">
    <dxf>
      <font>
        <b val="0"/>
        <i/>
        <name val="Times New Roman"/>
        <family val="1"/>
      </font>
    </dxf>
  </rfmt>
  <rcc rId="7157" sId="1" odxf="1" dxf="1">
    <oc r="E448" t="inlineStr">
      <is>
        <t>99900 00000</t>
      </is>
    </oc>
    <nc r="E448" t="inlineStr">
      <is>
        <t>06030 00000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F448" start="0" length="0">
    <dxf>
      <font>
        <b val="0"/>
        <i/>
        <name val="Times New Roman"/>
        <family val="1"/>
      </font>
    </dxf>
  </rfmt>
  <rcc rId="7158" sId="1" odxf="1" dxf="1">
    <oc r="G448">
      <f>G449</f>
    </oc>
    <nc r="G448">
      <f>G449</f>
    </nc>
    <odxf>
      <font>
        <b/>
        <i val="0"/>
        <name val="Times New Roman"/>
        <family val="1"/>
      </font>
      <fill>
        <patternFill patternType="solid">
          <bgColor theme="0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7159" sId="1">
    <oc r="E449" t="inlineStr">
      <is>
        <t>99900 L5760</t>
      </is>
    </oc>
    <nc r="E449" t="inlineStr">
      <is>
        <t>06035 00000</t>
      </is>
    </nc>
  </rcc>
  <rfmt sheetId="1" sqref="F449" start="0" length="0">
    <dxf>
      <font>
        <i/>
        <name val="Times New Roman"/>
        <family val="1"/>
      </font>
    </dxf>
  </rfmt>
  <rcc rId="7160" sId="1" odxf="1" dxf="1">
    <oc r="G449">
      <f>G451</f>
    </oc>
    <nc r="G449">
      <f>G450</f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7161" sId="1">
    <nc r="C450" t="inlineStr">
      <is>
        <t>11</t>
      </is>
    </nc>
  </rcc>
  <rcc rId="7162" sId="1">
    <nc r="D450" t="inlineStr">
      <is>
        <t>02</t>
      </is>
    </nc>
  </rcc>
  <rcc rId="7163" sId="1">
    <nc r="E450" t="inlineStr">
      <is>
        <t>06035 L5760</t>
      </is>
    </nc>
  </rcc>
  <rfmt sheetId="1" sqref="F450" start="0" length="0">
    <dxf>
      <font>
        <i/>
        <name val="Times New Roman"/>
        <family val="1"/>
      </font>
    </dxf>
  </rfmt>
  <rcc rId="7164" sId="1" odxf="1" dxf="1">
    <nc r="G450">
      <f>SUM(G451:G451)</f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7165" sId="1">
    <oc r="E451" t="inlineStr">
      <is>
        <t>99900 L5760</t>
      </is>
    </oc>
    <nc r="E451" t="inlineStr">
      <is>
        <t>06035 L5760</t>
      </is>
    </nc>
  </rcc>
  <rcc rId="7166" sId="1" odxf="1" dxf="1" numFmtId="4">
    <oc r="G451">
      <f>7336.3+149.68+556.2+103341-0.03</f>
    </oc>
    <nc r="G451">
      <v>111383.15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7167" sId="1">
    <nc r="B450" t="inlineStr">
      <is>
        <t>971</t>
      </is>
    </nc>
  </rcc>
  <rfmt sheetId="1" sqref="B448" start="0" length="2147483647">
    <dxf>
      <font>
        <b val="0"/>
      </font>
    </dxf>
  </rfmt>
</revisions>
</file>

<file path=xl/revisions/revisionLog1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205:G205" start="0" length="2147483647">
    <dxf>
      <font>
        <i val="0"/>
        <charset val="204"/>
      </font>
    </dxf>
  </rfmt>
  <rfmt sheetId="1" sqref="A206:G206" start="0" length="2147483647">
    <dxf>
      <font>
        <b val="0"/>
      </font>
    </dxf>
  </rfmt>
  <rfmt sheetId="1" sqref="A206:G206" start="0" length="2147483647">
    <dxf>
      <font>
        <i/>
      </font>
    </dxf>
  </rfmt>
  <rfmt sheetId="1" sqref="A195:G195" start="0" length="2147483647">
    <dxf>
      <font>
        <b val="0"/>
      </font>
    </dxf>
  </rfmt>
  <rfmt sheetId="1" sqref="A195:G197" start="0" length="2147483647">
    <dxf>
      <font>
        <i/>
      </font>
    </dxf>
  </rfmt>
  <rcc rId="7168" sId="1" odxf="1" dxf="1">
    <oc r="A195" t="inlineStr">
      <is>
        <t>Реализация мероприятий ведомственной целевой программы "Современный облик сельских территорий" государственной программы "Комплексное развитие сельских территорий"</t>
      </is>
    </oc>
    <nc r="A195" t="inlineStr">
      <is>
        <t>Основное мероприятие "Реализация мероприятий ведомственной целевой программы "Современный облик сельских территорий" государственной программы "Комплексное развитие сельских территорий""</t>
      </is>
    </nc>
    <odxf>
      <fill>
        <patternFill patternType="solid">
          <bgColor theme="0"/>
        </patternFill>
      </fill>
      <alignment horizontal="left" vertical="center"/>
    </odxf>
    <ndxf>
      <fill>
        <patternFill patternType="none">
          <bgColor indexed="65"/>
        </patternFill>
      </fill>
      <alignment horizontal="general" vertical="top"/>
    </ndxf>
  </rcc>
  <rcc rId="7169" sId="1" odxf="1" dxf="1">
    <oc r="A206" t="inlineStr">
      <is>
        <t>Реализация мероприятий ведомственной целевой программы "Современный облик сельских территорий" государственной программы "Комплексное развитие сельских территорий"</t>
      </is>
    </oc>
    <nc r="A206" t="inlineStr">
      <is>
        <t>Основное мероприятие "Реализация мероприятий ведомственной целевой программы "Современный облик сельских территорий" государственной программы "Комплексное развитие сельских территорий""</t>
      </is>
    </nc>
    <odxf>
      <font>
        <color indexed="8"/>
        <name val="Times New Roman"/>
        <family val="1"/>
      </font>
      <fill>
        <patternFill patternType="solid">
          <bgColor theme="0"/>
        </patternFill>
      </fill>
      <alignment horizontal="left" vertical="center"/>
    </odxf>
    <ndxf>
      <font>
        <color indexed="8"/>
        <name val="Times New Roman"/>
        <family val="1"/>
      </font>
      <fill>
        <patternFill patternType="none">
          <bgColor indexed="65"/>
        </patternFill>
      </fill>
      <alignment horizontal="general" vertical="top"/>
    </ndxf>
  </rcc>
  <rfmt sheetId="1" sqref="A442" start="0" length="0">
    <dxf>
      <font>
        <color indexed="8"/>
        <name val="Times New Roman"/>
        <family val="1"/>
      </font>
    </dxf>
  </rfmt>
  <rcc rId="7170" sId="1" odxf="1" dxf="1">
    <oc r="A165" t="inlineStr">
      <is>
        <t>Реализация мероприятий ведомственной целевой программы "Современный облик сельских территорий" государственной программы "Комплексное развитие сельских территорий"</t>
      </is>
    </oc>
    <nc r="A165" t="inlineStr">
      <is>
        <t>Основное мероприятие "Реализация мероприятий ведомственной целевой программы "Современный облик сельских территорий" государственной программы "Комплексное развитие сельских территорий""</t>
      </is>
    </nc>
    <odxf>
      <font>
        <b/>
        <i val="0"/>
        <name val="Times New Roman"/>
        <family val="1"/>
      </font>
      <fill>
        <patternFill patternType="solid">
          <bgColor theme="0"/>
        </patternFill>
      </fill>
      <alignment vertical="center"/>
    </odxf>
    <ndxf>
      <font>
        <b val="0"/>
        <i/>
        <name val="Times New Roman"/>
        <family val="1"/>
      </font>
      <fill>
        <patternFill patternType="none">
          <bgColor indexed="65"/>
        </patternFill>
      </fill>
      <alignment vertical="top"/>
    </ndxf>
  </rcc>
  <rfmt sheetId="1" sqref="B165:G165" start="0" length="2147483647">
    <dxf>
      <font>
        <b val="0"/>
      </font>
    </dxf>
  </rfmt>
  <rfmt sheetId="1" sqref="B165:G165" start="0" length="2147483647">
    <dxf>
      <font>
        <i/>
      </font>
    </dxf>
  </rfmt>
</revisions>
</file>

<file path=xl/revisions/revisionLog15.xml><?xml version="1.0" encoding="utf-8"?>
<revisions xmlns="http://schemas.openxmlformats.org/spreadsheetml/2006/main" xmlns:r="http://schemas.openxmlformats.org/officeDocument/2006/relationships">
  <rcc rId="10845" sId="1" odxf="1" dxf="1">
    <nc r="K424">
      <f>G422+G524+G220</f>
    </nc>
    <odxf>
      <numFmt numFmtId="0" formatCode="General"/>
    </odxf>
    <ndxf>
      <numFmt numFmtId="164" formatCode="0.00000"/>
    </ndxf>
  </rcc>
  <rcc rId="10846" sId="1" numFmtId="4">
    <nc r="G253">
      <v>300</v>
    </nc>
  </rcc>
  <rcc rId="10847" sId="1" odxf="1" dxf="1">
    <nc r="J58">
      <f>G57+G364</f>
    </nc>
    <odxf>
      <numFmt numFmtId="0" formatCode="General"/>
    </odxf>
    <ndxf>
      <numFmt numFmtId="164" formatCode="0.00000"/>
    </ndxf>
  </rcc>
  <rfmt sheetId="1" sqref="K366" start="0" length="0">
    <dxf>
      <numFmt numFmtId="164" formatCode="0.00000"/>
    </dxf>
  </rfmt>
  <rcc rId="10848" sId="1" odxf="1" dxf="1">
    <nc r="J142">
      <f>G137+G604</f>
    </nc>
    <odxf>
      <numFmt numFmtId="0" formatCode="General"/>
    </odxf>
    <ndxf>
      <numFmt numFmtId="164" formatCode="0.00000"/>
    </ndxf>
  </rcc>
  <rfmt sheetId="1" sqref="J148" start="0" length="0">
    <dxf>
      <numFmt numFmtId="164" formatCode="0.00000"/>
    </dxf>
  </rfmt>
  <rcc rId="10849" sId="1" odxf="1" dxf="1">
    <nc r="J154">
      <f>G153+G395+G627</f>
    </nc>
    <odxf>
      <numFmt numFmtId="0" formatCode="General"/>
    </odxf>
    <ndxf>
      <numFmt numFmtId="164" formatCode="0.00000"/>
    </ndxf>
  </rcc>
  <rcc rId="10850" sId="1" numFmtId="4">
    <nc r="G175">
      <v>200</v>
    </nc>
  </rcc>
  <rrc rId="10851" sId="1" ref="A174:XFD174" action="insertRow"/>
  <rrc rId="10852" sId="1" ref="A174:XFD174" action="insertRow"/>
  <rcc rId="10853" sId="1" odxf="1" dxf="1">
    <nc r="A174" t="inlineStr">
      <is>
        <t>На компенсацию экономически обоснованных расходов, не вошедших в экономически обоснованный тариф на электрическую энергию, вырабатываемую дизельными электростанциями, поставляемую покупателям на розничном рынке электрической энергии пос. Таежный муниципального образования сельское поселение "Иройское"</t>
      </is>
    </nc>
    <odxf>
      <font>
        <b/>
        <i val="0"/>
        <name val="Times New Roman"/>
        <scheme val="none"/>
      </font>
      <fill>
        <patternFill patternType="none">
          <bgColor indexed="65"/>
        </patternFill>
      </fill>
      <alignment horizontal="left" vertical="center" readingOrder="0"/>
    </odxf>
    <ndxf>
      <font>
        <b val="0"/>
        <i/>
        <name val="Times New Roman"/>
        <scheme val="none"/>
      </font>
      <fill>
        <patternFill patternType="solid">
          <bgColor theme="0"/>
        </patternFill>
      </fill>
      <alignment horizontal="general" vertical="top" readingOrder="0"/>
    </ndxf>
  </rcc>
  <rcc rId="10854" sId="1" odxf="1" dxf="1">
    <nc r="A175" t="inlineStr">
      <is>
        <t>Иные межбюджетные трансферты</t>
      </is>
    </nc>
    <odxf>
      <font>
        <b/>
        <name val="Times New Roman"/>
        <scheme val="none"/>
      </font>
    </odxf>
    <ndxf>
      <font>
        <b val="0"/>
        <color indexed="8"/>
        <name val="Times New Roman"/>
        <scheme val="none"/>
      </font>
    </ndxf>
  </rcc>
  <rcc rId="10855" sId="1" odxf="1" dxf="1">
    <nc r="C174" t="inlineStr">
      <is>
        <t>05</t>
      </is>
    </nc>
    <odxf>
      <font>
        <b/>
        <i val="0"/>
        <name val="Times New Roman"/>
        <scheme val="none"/>
      </font>
      <fill>
        <patternFill patternType="none">
          <bgColor indexed="65"/>
        </patternFill>
      </fill>
    </odxf>
    <ndxf>
      <font>
        <b val="0"/>
        <i/>
        <name val="Times New Roman"/>
        <scheme val="none"/>
      </font>
      <fill>
        <patternFill patternType="solid">
          <bgColor theme="0"/>
        </patternFill>
      </fill>
    </ndxf>
  </rcc>
  <rcc rId="10856" sId="1" odxf="1" dxf="1">
    <nc r="D174" t="inlineStr">
      <is>
        <t>02</t>
      </is>
    </nc>
    <odxf>
      <font>
        <b/>
        <i val="0"/>
        <name val="Times New Roman"/>
        <scheme val="none"/>
      </font>
      <fill>
        <patternFill patternType="none">
          <bgColor indexed="65"/>
        </patternFill>
      </fill>
    </odxf>
    <ndxf>
      <font>
        <b val="0"/>
        <i/>
        <name val="Times New Roman"/>
        <scheme val="none"/>
      </font>
      <fill>
        <patternFill patternType="solid">
          <bgColor theme="0"/>
        </patternFill>
      </fill>
    </ndxf>
  </rcc>
  <rcc rId="10857" sId="1" odxf="1" dxf="1">
    <nc r="E174" t="inlineStr">
      <is>
        <t>99900 82400</t>
      </is>
    </nc>
    <odxf>
      <font>
        <b/>
        <i val="0"/>
        <name val="Times New Roman"/>
        <scheme val="none"/>
      </font>
      <fill>
        <patternFill patternType="none">
          <bgColor indexed="65"/>
        </patternFill>
      </fill>
    </odxf>
    <ndxf>
      <font>
        <b val="0"/>
        <i/>
        <name val="Times New Roman"/>
        <scheme val="none"/>
      </font>
      <fill>
        <patternFill patternType="solid">
          <bgColor theme="0"/>
        </patternFill>
      </fill>
    </ndxf>
  </rcc>
  <rfmt sheetId="1" sqref="F174" start="0" length="0">
    <dxf>
      <font>
        <b val="0"/>
        <i/>
        <name val="Times New Roman"/>
        <scheme val="none"/>
      </font>
      <fill>
        <patternFill patternType="solid">
          <bgColor theme="0"/>
        </patternFill>
      </fill>
    </dxf>
  </rfmt>
  <rcc rId="10858" sId="1" odxf="1" dxf="1">
    <nc r="C175" t="inlineStr">
      <is>
        <t>05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theme="0"/>
        </patternFill>
      </fill>
    </ndxf>
  </rcc>
  <rcc rId="10859" sId="1" odxf="1" dxf="1">
    <nc r="D175" t="inlineStr">
      <is>
        <t>02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theme="0"/>
        </patternFill>
      </fill>
    </ndxf>
  </rcc>
  <rcc rId="10860" sId="1" odxf="1" dxf="1">
    <nc r="E175" t="inlineStr">
      <is>
        <t>99900 82400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theme="0"/>
        </patternFill>
      </fill>
    </ndxf>
  </rcc>
  <rcc rId="10861" sId="1" odxf="1" dxf="1">
    <nc r="F175" t="inlineStr">
      <is>
        <t>540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theme="0"/>
        </patternFill>
      </fill>
    </ndxf>
  </rcc>
  <rcc rId="10862" sId="1" numFmtId="4">
    <nc r="G175">
      <v>685.17499999999995</v>
    </nc>
  </rcc>
  <rcc rId="10863" sId="1">
    <nc r="G174">
      <f>G175</f>
    </nc>
  </rcc>
  <rcc rId="10864" sId="1">
    <oc r="G173">
      <f>G176+G178</f>
    </oc>
    <nc r="G173">
      <f>G176+G178+G174</f>
    </nc>
  </rcc>
  <rcv guid="{B67934D4-E797-41BD-A015-871403995F47}" action="delete"/>
  <rdn rId="0" localSheetId="1" customView="1" name="Z_B67934D4_E797_41BD_A015_871403995F47_.wvu.PrintArea" hidden="1" oldHidden="1">
    <formula>Ведом.структура!$A$1:$G$634</formula>
    <oldFormula>Ведом.структура!$A$1:$G$634</oldFormula>
  </rdn>
  <rdn rId="0" localSheetId="1" customView="1" name="Z_B67934D4_E797_41BD_A015_871403995F47_.wvu.FilterData" hidden="1" oldHidden="1">
    <formula>Ведом.структура!$A$13:$I$634</formula>
    <oldFormula>Ведом.структура!$A$13:$I$634</oldFormula>
  </rdn>
  <rcv guid="{B67934D4-E797-41BD-A015-871403995F47}" action="add"/>
</revisions>
</file>

<file path=xl/revisions/revisionLog1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171" sId="1">
    <oc r="G606">
      <f>G598-G604</f>
    </oc>
    <nc r="G606"/>
  </rcc>
  <rcc rId="7172" sId="1" numFmtId="4">
    <oc r="G608">
      <v>1984787.35479</v>
    </oc>
    <nc r="G608"/>
  </rcc>
  <rcc rId="7173" sId="1">
    <oc r="G610">
      <f>G598-G608</f>
    </oc>
    <nc r="G610"/>
  </rcc>
  <rcc rId="7174" sId="1" numFmtId="4">
    <oc r="G604">
      <v>1869267.99</v>
    </oc>
    <nc r="G604">
      <v>2352224.9559999998</v>
    </nc>
  </rcc>
  <rcc rId="7175" sId="1" odxf="1" dxf="1">
    <nc r="G607">
      <f>G598-G604</f>
    </nc>
    <odxf>
      <numFmt numFmtId="0" formatCode="General"/>
    </odxf>
    <ndxf>
      <numFmt numFmtId="167" formatCode="_-* #,##0.00000\ _₽_-;\-* #,##0.00000\ _₽_-;_-* &quot;-&quot;?????\ _₽_-;_-@_-"/>
    </ndxf>
  </rcc>
</revisions>
</file>

<file path=xl/revisions/revisionLog151.xml><?xml version="1.0" encoding="utf-8"?>
<revisions xmlns="http://schemas.openxmlformats.org/spreadsheetml/2006/main" xmlns:r="http://schemas.openxmlformats.org/officeDocument/2006/relationships">
  <rcc rId="12958" sId="1" odxf="1">
    <oc r="G5" t="inlineStr">
      <is>
        <t>«Селенгинский район» на 2024 год</t>
      </is>
    </oc>
    <nc r="G5" t="inlineStr">
      <is>
        <t>«Селенгинский район» на 2025 год</t>
      </is>
    </nc>
    <odxf/>
  </rcc>
  <rcc rId="12959" sId="1">
    <oc r="F6" t="inlineStr">
      <is>
        <t>плановый период 2025-2026 годов"</t>
      </is>
    </oc>
    <nc r="F6" t="inlineStr">
      <is>
        <t>плановый период 2026-2027 годов"</t>
      </is>
    </nc>
  </rcc>
  <rcc rId="12960" sId="1">
    <oc r="G7" t="inlineStr">
      <is>
        <t>от "___" декабря 2023 № ___</t>
      </is>
    </oc>
    <nc r="G7" t="inlineStr">
      <is>
        <t>от "___" декабря 2024 № ___</t>
      </is>
    </nc>
  </rcc>
</revisions>
</file>

<file path=xl/revisions/revisionLog15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52" sId="1">
    <oc r="G232">
      <f>12321.9+12500</f>
    </oc>
    <nc r="G232">
      <f>12321.9+12321.9</f>
    </nc>
  </rcc>
</revisions>
</file>

<file path=xl/revisions/revisionLog15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176" sId="1" ref="A146:XFD146" action="insertRow"/>
  <rrc rId="7177" sId="1" ref="A146:XFD146" action="insertRow"/>
  <rrc rId="7178" sId="1" ref="A146:XFD146" action="insertRow"/>
  <rrc rId="7179" sId="1" ref="A146:XFD146" action="insertRow"/>
  <rcc rId="7180" sId="1">
    <nc r="A149" t="inlineStr">
      <is>
        <t>Субсидии автономным учреждениям на иные цели</t>
      </is>
    </nc>
  </rcc>
  <rcc rId="7181" sId="1">
    <nc r="B149" t="inlineStr">
      <is>
        <t>968</t>
      </is>
    </nc>
  </rcc>
  <rcc rId="7182" sId="1">
    <nc r="C149" t="inlineStr">
      <is>
        <t>04</t>
      </is>
    </nc>
  </rcc>
  <rcc rId="7183" sId="1">
    <nc r="D149" t="inlineStr">
      <is>
        <t>09</t>
      </is>
    </nc>
  </rcc>
  <rcc rId="7184" sId="1">
    <nc r="E149" t="inlineStr">
      <is>
        <t>04304 S23Д0</t>
      </is>
    </nc>
  </rcc>
  <rcc rId="7185" sId="1">
    <nc r="F149" t="inlineStr">
      <is>
        <t>622</t>
      </is>
    </nc>
  </rcc>
  <rcc rId="7186" sId="1" numFmtId="4">
    <nc r="G149">
      <v>381.95697999999999</v>
    </nc>
  </rcc>
  <rcc rId="7187" sId="1">
    <nc r="B148" t="inlineStr">
      <is>
        <t>968</t>
      </is>
    </nc>
  </rcc>
  <rcc rId="7188" sId="1">
    <nc r="C148" t="inlineStr">
      <is>
        <t>04</t>
      </is>
    </nc>
  </rcc>
  <rcc rId="7189" sId="1">
    <nc r="D148" t="inlineStr">
      <is>
        <t>09</t>
      </is>
    </nc>
  </rcc>
  <rcc rId="7190" sId="1">
    <nc r="E148" t="inlineStr">
      <is>
        <t>04304 S23Д0</t>
      </is>
    </nc>
  </rcc>
  <rfmt sheetId="1" sqref="A148:XFD148" start="0" length="2147483647">
    <dxf>
      <font>
        <i/>
      </font>
    </dxf>
  </rfmt>
  <rcc rId="7191" sId="1">
    <nc r="G148">
      <f>G149</f>
    </nc>
  </rcc>
  <rcc rId="7192" sId="1" xfDxf="1" dxf="1">
    <nc r="A148" t="inlineStr">
      <is>
        <t>Возмещение части затрат на уплату лизинговых платежей в связи с приобретением специализированных транспортных средств для содержания автомобильных дорог общего пользования местного значения за счет средств Дорожного фонда Республики Бурятия</t>
      </is>
    </nc>
    <ndxf>
      <font>
        <i/>
        <color indexed="8"/>
        <name val="Times New Roman"/>
        <family val="1"/>
      </font>
      <fill>
        <patternFill patternType="solid"/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rc rId="7193" sId="1" ref="A146:XFD147" action="insertRow"/>
  <rcc rId="7194" sId="1">
    <nc r="A149" t="inlineStr">
      <is>
        <t>Основное мероприятие "Содержание автомобильных дорог общего пользования местного значения"</t>
      </is>
    </nc>
  </rcc>
  <rcv guid="{73FC67B9-3A5E-4402-A781-D3BF0209130F}" action="delete"/>
  <rdn rId="0" localSheetId="1" customView="1" name="Z_73FC67B9_3A5E_4402_A781_D3BF0209130F_.wvu.PrintArea" hidden="1" oldHidden="1">
    <formula>Ведом.структура!$A$5:$G$606</formula>
    <oldFormula>Ведом.структура!$A$5:$G$606</oldFormula>
  </rdn>
  <rdn rId="0" localSheetId="1" customView="1" name="Z_73FC67B9_3A5E_4402_A781_D3BF0209130F_.wvu.FilterData" hidden="1" oldHidden="1">
    <formula>Ведом.структура!$A$17:$I$604</formula>
    <oldFormula>Ведом.структура!$A$17:$I$604</oldFormula>
  </rdn>
  <rcv guid="{73FC67B9-3A5E-4402-A781-D3BF0209130F}" action="add"/>
</revisions>
</file>

<file path=xl/revisions/revisionLog1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197" sId="1" ref="A150:XFD150" action="insertRow"/>
  <rcc rId="7198" sId="1">
    <nc r="A150" t="inlineStr">
      <is>
        <t>Субсидии автономным учреждениям на иные цели</t>
      </is>
    </nc>
  </rcc>
  <rcc rId="7199" sId="1">
    <nc r="B150" t="inlineStr">
      <is>
        <t>968</t>
      </is>
    </nc>
  </rcc>
  <rcc rId="7200" sId="1">
    <nc r="C150" t="inlineStr">
      <is>
        <t>04</t>
      </is>
    </nc>
  </rcc>
  <rcc rId="7201" sId="1">
    <nc r="D150" t="inlineStr">
      <is>
        <t>09</t>
      </is>
    </nc>
  </rcc>
  <rcc rId="7202" sId="1">
    <nc r="E150" t="inlineStr">
      <is>
        <t>04304 S21Д0</t>
      </is>
    </nc>
  </rcc>
  <rcc rId="7203" sId="1">
    <nc r="F150" t="inlineStr">
      <is>
        <t>622</t>
      </is>
    </nc>
  </rcc>
  <rcc rId="7204" sId="1" numFmtId="4">
    <nc r="G150">
      <v>51020.41</v>
    </nc>
  </rcc>
  <rrc rId="7205" sId="1" ref="A150:XFD150" action="insertRow"/>
  <rcc rId="7206" sId="1">
    <nc r="F150" t="inlineStr">
      <is>
        <t>540</t>
      </is>
    </nc>
  </rcc>
  <rcc rId="7207" sId="1" numFmtId="4">
    <nc r="G150">
      <v>50000</v>
    </nc>
  </rcc>
  <rcc rId="7208" sId="1">
    <nc r="B150" t="inlineStr">
      <is>
        <t>968</t>
      </is>
    </nc>
  </rcc>
  <rcc rId="7209" sId="1">
    <nc r="C150" t="inlineStr">
      <is>
        <t>04</t>
      </is>
    </nc>
  </rcc>
  <rcc rId="7210" sId="1">
    <nc r="D150" t="inlineStr">
      <is>
        <t>09</t>
      </is>
    </nc>
  </rcc>
  <rcc rId="7211" sId="1">
    <nc r="E150" t="inlineStr">
      <is>
        <t>04304 S21Д0</t>
      </is>
    </nc>
  </rcc>
  <rcc rId="7212" sId="1">
    <nc r="A150" t="inlineStr">
      <is>
        <t>Иные межбюджетные трансферты</t>
      </is>
    </nc>
  </rcc>
  <rrc rId="7213" sId="1" ref="A150:XFD150" action="insertRow"/>
  <rcc rId="7214" sId="1">
    <nc r="B150" t="inlineStr">
      <is>
        <t>968</t>
      </is>
    </nc>
  </rcc>
  <rcc rId="7215" sId="1">
    <nc r="C150" t="inlineStr">
      <is>
        <t>04</t>
      </is>
    </nc>
  </rcc>
  <rcc rId="7216" sId="1">
    <nc r="D150" t="inlineStr">
      <is>
        <t>09</t>
      </is>
    </nc>
  </rcc>
  <rcc rId="7217" sId="1">
    <nc r="E150" t="inlineStr">
      <is>
        <t>04304 S21Д0</t>
      </is>
    </nc>
  </rcc>
  <rfmt sheetId="1" sqref="A150:XFD150" start="0" length="2147483647">
    <dxf>
      <font>
        <i/>
      </font>
    </dxf>
  </rfmt>
  <rcc rId="7218" sId="1">
    <nc r="G150">
      <f>G151+G152</f>
    </nc>
  </rcc>
  <rcc rId="7219" sId="1">
    <nc r="A150" t="inlineStr">
      <is>
        <t>На дорожную деятельность в отношении автомобильных дорог общего пользования местного значения</t>
      </is>
    </nc>
  </rcc>
  <rfmt sheetId="1" sqref="A149:XFD149" start="0" length="2147483647">
    <dxf>
      <font>
        <i/>
      </font>
    </dxf>
  </rfmt>
  <rcc rId="7220" sId="1">
    <nc r="B149" t="inlineStr">
      <is>
        <t>968</t>
      </is>
    </nc>
  </rcc>
  <rcc rId="7221" sId="1">
    <nc r="C149" t="inlineStr">
      <is>
        <t>04</t>
      </is>
    </nc>
  </rcc>
  <rcc rId="7222" sId="1">
    <nc r="D149" t="inlineStr">
      <is>
        <t>09</t>
      </is>
    </nc>
  </rcc>
  <rcc rId="7223" sId="1">
    <nc r="E149" t="inlineStr">
      <is>
        <t>04304 00000</t>
      </is>
    </nc>
  </rcc>
  <rcc rId="7224" sId="1">
    <nc r="G149">
      <f>G150+G153</f>
    </nc>
  </rcc>
  <rcc rId="7225" sId="1" odxf="1" dxf="1">
    <nc r="B148" t="inlineStr">
      <is>
        <t>968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7226" sId="1" odxf="1" dxf="1">
    <nc r="C148" t="inlineStr">
      <is>
        <t>04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7227" sId="1" odxf="1" dxf="1">
    <nc r="D148" t="inlineStr">
      <is>
        <t>09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148" start="0" length="0">
    <dxf>
      <font>
        <i/>
        <name val="Times New Roman"/>
        <family val="1"/>
      </font>
    </dxf>
  </rfmt>
  <rcc rId="7228" sId="1">
    <nc r="E148" t="inlineStr">
      <is>
        <t>04300 00000</t>
      </is>
    </nc>
  </rcc>
  <rcc rId="7229" sId="1">
    <nc r="E147" t="inlineStr">
      <is>
        <t>04000 00000</t>
      </is>
    </nc>
  </rcc>
  <rfmt sheetId="1" sqref="A147:XFD147" start="0" length="2147483647">
    <dxf>
      <font>
        <b/>
      </font>
    </dxf>
  </rfmt>
  <rcc rId="7230" sId="1">
    <nc r="A148" t="inlineStr">
      <is>
        <t>Подпрограмма "Развитие дорожной сети в Селенгинском районе"</t>
      </is>
    </nc>
  </rcc>
  <rfmt sheetId="1" sqref="A148:XFD148" start="0" length="2147483647">
    <dxf>
      <font>
        <i/>
      </font>
    </dxf>
  </rfmt>
  <rfmt sheetId="1" sqref="A148:XFD148" start="0" length="2147483647">
    <dxf>
      <font>
        <i val="0"/>
      </font>
    </dxf>
  </rfmt>
  <rfmt sheetId="1" sqref="A148:XFD148" start="0" length="2147483647">
    <dxf>
      <font>
        <i/>
      </font>
    </dxf>
  </rfmt>
  <rcc rId="7231" sId="1" odxf="1" dxf="1">
    <nc r="B147" t="inlineStr">
      <is>
        <t>968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7232" sId="1" odxf="1" dxf="1">
    <nc r="C147" t="inlineStr">
      <is>
        <t>04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7233" sId="1" odxf="1" dxf="1">
    <nc r="D147" t="inlineStr">
      <is>
        <t>09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A147:XFD147" start="0" length="2147483647">
    <dxf>
      <font>
        <b val="0"/>
      </font>
    </dxf>
  </rfmt>
  <rfmt sheetId="1" sqref="A147:XFD147" start="0" length="2147483647">
    <dxf>
      <font>
        <b/>
      </font>
    </dxf>
  </rfmt>
  <rfmt sheetId="1" sqref="A147:XFD147" start="0" length="2147483647">
    <dxf>
      <font>
        <i/>
      </font>
    </dxf>
  </rfmt>
  <rfmt sheetId="1" sqref="A147:XFD147" start="0" length="2147483647">
    <dxf>
      <font>
        <i val="0"/>
      </font>
    </dxf>
  </rfmt>
  <rcc rId="7234" sId="1">
    <nc r="A147" t="inlineStr">
      <is>
        <t>Муниципальная Программа «Повышение качества управления муниципальной собственностью и градостроительной деятельностью в Селенгинском районе на 2020-2024 годы</t>
      </is>
    </nc>
  </rcc>
  <rcc rId="7235" sId="1">
    <nc r="G148">
      <f>G149</f>
    </nc>
  </rcc>
  <rcc rId="7236" sId="1">
    <nc r="G147">
      <f>G148</f>
    </nc>
  </rcc>
  <rrc rId="7237" sId="1" ref="A146:XFD146" action="insertRow"/>
  <rrc rId="7238" sId="1" ref="A146:XFD146" action="insertRow"/>
  <rcc rId="7239" sId="1" odxf="1" dxf="1">
    <nc r="B148" t="inlineStr">
      <is>
        <t>968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7240" sId="1" odxf="1" dxf="1">
    <nc r="C148" t="inlineStr">
      <is>
        <t>04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7241" sId="1" odxf="1" dxf="1">
    <nc r="D148" t="inlineStr">
      <is>
        <t>09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A148:XFD148">
    <dxf>
      <fill>
        <patternFill>
          <bgColor rgb="FFCCFFFF"/>
        </patternFill>
      </fill>
    </dxf>
  </rfmt>
  <rcc rId="7242" sId="1">
    <nc r="G148">
      <f>G149</f>
    </nc>
  </rcc>
  <rcc rId="7243" sId="1">
    <nc r="A148" t="inlineStr">
      <is>
        <t>Дорожное хозяйство</t>
      </is>
    </nc>
  </rcc>
  <rfmt sheetId="1" sqref="A148" start="0" length="2147483647">
    <dxf>
      <font>
        <b/>
      </font>
    </dxf>
  </rfmt>
  <rfmt sheetId="1" sqref="B134" start="0" length="2147483647">
    <dxf>
      <font>
        <i val="0"/>
      </font>
    </dxf>
  </rfmt>
  <rfmt sheetId="1" sqref="B141" start="0" length="2147483647">
    <dxf>
      <font>
        <i val="0"/>
      </font>
    </dxf>
  </rfmt>
  <rfmt sheetId="1" sqref="G148" start="0" length="2147483647">
    <dxf>
      <font>
        <b/>
      </font>
    </dxf>
  </rfmt>
  <rrc rId="7244" sId="1" ref="A146:XFD146" action="deleteRow">
    <rfmt sheetId="1" xfDxf="1" sqref="A146:XFD146" start="0" length="0">
      <dxf>
        <font>
          <i/>
          <name val="Times New Roman CYR"/>
          <family val="1"/>
        </font>
        <alignment wrapText="1"/>
      </dxf>
    </rfmt>
    <rfmt sheetId="1" sqref="A146" start="0" length="0">
      <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46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46" start="0" length="0">
      <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46" start="0" length="0">
      <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46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46" start="0" length="0">
      <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46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245" sId="1" ref="A146:XFD146" action="deleteRow">
    <rfmt sheetId="1" xfDxf="1" sqref="A146:XFD146" start="0" length="0">
      <dxf>
        <font>
          <i/>
          <name val="Times New Roman CYR"/>
          <family val="1"/>
        </font>
        <alignment wrapText="1"/>
      </dxf>
    </rfmt>
    <rfmt sheetId="1" sqref="A146" start="0" length="0">
      <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46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46" start="0" length="0">
      <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46" start="0" length="0">
      <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46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46" start="0" length="0">
      <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46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246" sId="1">
    <oc r="G133">
      <f>G134+G155+G141</f>
    </oc>
    <nc r="G133">
      <f>G134+G155+G141+G146</f>
    </nc>
  </rcc>
  <rrc rId="7247" sId="1" ref="A204:XFD204" action="insertRow"/>
  <rfmt sheetId="1" sqref="A204:XFD204">
    <dxf>
      <fill>
        <patternFill>
          <bgColor theme="0"/>
        </patternFill>
      </fill>
    </dxf>
  </rfmt>
  <rcc rId="7248" sId="1">
    <nc r="A204" t="inlineStr">
      <is>
        <t>Муниципальная программа «Комплексное развитие сельских территорий в Селенгинском районе на 2020-2024 годы»</t>
      </is>
    </nc>
  </rcc>
  <rcc rId="7249" sId="1">
    <nc r="B204" t="inlineStr">
      <is>
        <t>968</t>
      </is>
    </nc>
  </rcc>
  <rcc rId="7250" sId="1">
    <nc r="C204" t="inlineStr">
      <is>
        <t>07</t>
      </is>
    </nc>
  </rcc>
  <rcc rId="7251" sId="1">
    <nc r="D204" t="inlineStr">
      <is>
        <t>03</t>
      </is>
    </nc>
  </rcc>
  <rcc rId="7252" sId="1">
    <nc r="E204" t="inlineStr">
      <is>
        <t>06000 00000</t>
      </is>
    </nc>
  </rcc>
  <rcc rId="7253" sId="1">
    <nc r="G204">
      <f>G205</f>
    </nc>
  </rcc>
  <rcc rId="7254" sId="1">
    <oc r="G203">
      <f>G205</f>
    </oc>
    <nc r="G203">
      <f>G204</f>
    </nc>
  </rcc>
  <rrc rId="7255" sId="1" ref="A216:XFD216" action="insertRow"/>
  <rfmt sheetId="1" sqref="A216:XFD216">
    <dxf>
      <fill>
        <patternFill>
          <bgColor theme="0"/>
        </patternFill>
      </fill>
    </dxf>
  </rfmt>
  <rcc rId="7256" sId="1" odxf="1" dxf="1">
    <nc r="A216" t="inlineStr">
      <is>
        <t>Муниципальная программа «Комплексное развитие сельских территорий в Селенгинском районе на 2020-2024 годы»</t>
      </is>
    </nc>
    <odxf>
      <font>
        <color indexed="8"/>
        <name val="Times New Roman"/>
        <family val="1"/>
      </font>
    </odxf>
    <ndxf>
      <font>
        <color indexed="8"/>
        <name val="Times New Roman"/>
        <family val="1"/>
      </font>
    </ndxf>
  </rcc>
  <rcc rId="7257" sId="1">
    <nc r="B216" t="inlineStr">
      <is>
        <t>968</t>
      </is>
    </nc>
  </rcc>
  <rcc rId="7258" sId="1">
    <nc r="C216" t="inlineStr">
      <is>
        <t>08</t>
      </is>
    </nc>
  </rcc>
  <rcc rId="7259" sId="1">
    <nc r="D216" t="inlineStr">
      <is>
        <t>01</t>
      </is>
    </nc>
  </rcc>
  <rcc rId="7260" sId="1">
    <nc r="E216" t="inlineStr">
      <is>
        <t>06000 00000</t>
      </is>
    </nc>
  </rcc>
  <rfmt sheetId="1" sqref="E216" start="0" length="2147483647">
    <dxf>
      <font>
        <b/>
      </font>
    </dxf>
  </rfmt>
  <rcc rId="7261" sId="1">
    <nc r="G216">
      <f>G217</f>
    </nc>
  </rcc>
  <rcc rId="7262" sId="1">
    <oc r="G215">
      <f>G217</f>
    </oc>
    <nc r="G215">
      <f>G216</f>
    </nc>
  </rcc>
  <rrc rId="7263" sId="1" ref="A424:XFD424" action="insertRow"/>
  <rfmt sheetId="1" sqref="A424:XFD424">
    <dxf>
      <fill>
        <patternFill>
          <bgColor theme="0"/>
        </patternFill>
      </fill>
    </dxf>
  </rfmt>
  <rrc rId="7264" sId="1" ref="A424:XFD424" action="insertRow"/>
  <rfmt sheetId="1" sqref="A424:XFD424">
    <dxf>
      <fill>
        <patternFill>
          <bgColor theme="0"/>
        </patternFill>
      </fill>
    </dxf>
  </rfmt>
  <rfmt sheetId="1" sqref="A424:A426" start="0" length="0">
    <dxf>
      <border>
        <left style="thin">
          <color indexed="64"/>
        </left>
      </border>
    </dxf>
  </rfmt>
  <rfmt sheetId="1" sqref="A424:A42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rc rId="7265" sId="1" ref="A425:XFD425" action="insertRow"/>
  <rrc rId="7266" sId="1" ref="A425:XFD425" action="insertRow"/>
  <rcc rId="7267" sId="1" numFmtId="4">
    <oc r="G435">
      <v>4678.8845199999996</v>
    </oc>
    <nc r="G435"/>
  </rcc>
  <rcc rId="7268" sId="1" numFmtId="4">
    <oc r="G436">
      <v>25.855550000000001</v>
    </oc>
    <nc r="G436"/>
  </rcc>
  <rcc rId="7269" sId="1" numFmtId="4">
    <oc r="G437">
      <v>12425.109399999999</v>
    </oc>
    <nc r="G437"/>
  </rcc>
  <rcc rId="7270" sId="1" numFmtId="4">
    <oc r="G431">
      <f>100713.9</f>
    </oc>
    <nc r="G431"/>
  </rcc>
  <rcc rId="7271" sId="1" numFmtId="4">
    <oc r="G433">
      <f>374.3</f>
    </oc>
    <nc r="G433"/>
  </rcc>
  <rrc rId="7272" sId="1" ref="A426:XFD426" action="insertRow"/>
  <rrc rId="7273" sId="1" ref="A426:XFD426" action="insertRow"/>
  <rfmt sheetId="1" sqref="A429:XFD429" start="0" length="2147483647">
    <dxf>
      <font>
        <b val="0"/>
      </font>
    </dxf>
  </rfmt>
  <rcc rId="7274" sId="1" odxf="1" dxf="1">
    <nc r="A429" t="inlineStr">
      <is>
        <t>Прочие закупки товаров, работ и услуг для государственных (муниципальных) нужд</t>
      </is>
    </nc>
    <odxf>
      <font>
        <name val="Times New Roman"/>
        <family val="1"/>
      </font>
      <fill>
        <patternFill>
          <bgColor theme="0"/>
        </patternFill>
      </fill>
    </odxf>
    <ndxf>
      <font>
        <color indexed="8"/>
        <name val="Times New Roman"/>
        <family val="1"/>
      </font>
      <fill>
        <patternFill>
          <bgColor indexed="65"/>
        </patternFill>
      </fill>
    </ndxf>
  </rcc>
  <rcc rId="7275" sId="1">
    <nc r="B429" t="inlineStr">
      <is>
        <t>971</t>
      </is>
    </nc>
  </rcc>
  <rcc rId="7276" sId="1">
    <nc r="C429" t="inlineStr">
      <is>
        <t>04</t>
      </is>
    </nc>
  </rcc>
  <rcc rId="7277" sId="1">
    <nc r="D429" t="inlineStr">
      <is>
        <t>09</t>
      </is>
    </nc>
  </rcc>
  <rcc rId="7278" sId="1">
    <nc r="E429" t="inlineStr">
      <is>
        <t>04304 S21Д0</t>
      </is>
    </nc>
  </rcc>
  <rcc rId="7279" sId="1">
    <nc r="F429" t="inlineStr">
      <is>
        <t>244</t>
      </is>
    </nc>
  </rcc>
  <rcc rId="7280" sId="1" numFmtId="4">
    <nc r="G429">
      <v>728.47</v>
    </nc>
  </rcc>
  <rfmt sheetId="1" sqref="A428:XFD428" start="0" length="2147483647">
    <dxf>
      <font>
        <b val="0"/>
      </font>
    </dxf>
  </rfmt>
  <rfmt sheetId="1" sqref="A428:XFD428" start="0" length="2147483647">
    <dxf>
      <font>
        <i/>
      </font>
    </dxf>
  </rfmt>
  <rcc rId="7281" sId="1">
    <nc r="B428" t="inlineStr">
      <is>
        <t>971</t>
      </is>
    </nc>
  </rcc>
  <rcc rId="7282" sId="1">
    <nc r="C428" t="inlineStr">
      <is>
        <t>04</t>
      </is>
    </nc>
  </rcc>
  <rcc rId="7283" sId="1">
    <nc r="D428" t="inlineStr">
      <is>
        <t>09</t>
      </is>
    </nc>
  </rcc>
  <rcc rId="7284" sId="1">
    <nc r="E428" t="inlineStr">
      <is>
        <t>04304 S21Д0</t>
      </is>
    </nc>
  </rcc>
  <rcc rId="7285" sId="1">
    <nc r="G428">
      <f>G429</f>
    </nc>
  </rcc>
  <rcc rId="7286" sId="1">
    <nc r="A428" t="inlineStr">
      <is>
        <t>На дорожную деятельность в отношении автомобильных дорог общего пользования местного значения</t>
      </is>
    </nc>
  </rcc>
  <rcc rId="7287" sId="1" odxf="1" dxf="1">
    <nc r="A427" t="inlineStr">
      <is>
        <t>Иные межбюджетные трансферты</t>
      </is>
    </nc>
    <odxf>
      <font>
        <b/>
        <name val="Times New Roman"/>
        <family val="1"/>
      </font>
      <fill>
        <patternFill>
          <bgColor theme="0"/>
        </patternFill>
      </fill>
    </odxf>
    <ndxf>
      <font>
        <b val="0"/>
        <color indexed="8"/>
        <name val="Times New Roman"/>
        <family val="1"/>
      </font>
      <fill>
        <patternFill>
          <bgColor indexed="65"/>
        </patternFill>
      </fill>
    </ndxf>
  </rcc>
  <rcc rId="7288" sId="1">
    <nc r="B427" t="inlineStr">
      <is>
        <t>971</t>
      </is>
    </nc>
  </rcc>
  <rcc rId="7289" sId="1">
    <nc r="C427" t="inlineStr">
      <is>
        <t>04</t>
      </is>
    </nc>
  </rcc>
  <rcc rId="7290" sId="1">
    <nc r="D427" t="inlineStr">
      <is>
        <t>09</t>
      </is>
    </nc>
  </rcc>
  <rfmt sheetId="1" sqref="A427:XFD427" start="0" length="2147483647">
    <dxf>
      <font>
        <b/>
      </font>
    </dxf>
  </rfmt>
  <rfmt sheetId="1" sqref="A427:XFD427" start="0" length="2147483647">
    <dxf>
      <font>
        <b val="0"/>
      </font>
    </dxf>
  </rfmt>
  <rcc rId="7291" sId="1">
    <nc r="E427" t="inlineStr">
      <is>
        <t>04304 82200</t>
      </is>
    </nc>
  </rcc>
  <rcc rId="7292" sId="1">
    <nc r="F427" t="inlineStr">
      <is>
        <t>540</t>
      </is>
    </nc>
  </rcc>
  <rcc rId="7293" sId="1" numFmtId="4">
    <nc r="G427">
      <v>12425.109399999999</v>
    </nc>
  </rcc>
  <rcc rId="7294" sId="1">
    <nc r="F426" t="inlineStr">
      <is>
        <t>247</t>
      </is>
    </nc>
  </rcc>
  <rcc rId="7295" sId="1" odxf="1" dxf="1">
    <nc r="A426" t="inlineStr">
      <is>
        <t>Закупка энергетических ресурсов</t>
      </is>
    </nc>
    <odxf>
      <font>
        <b/>
        <name val="Times New Roman"/>
        <family val="1"/>
      </font>
      <fill>
        <patternFill>
          <bgColor theme="0"/>
        </patternFill>
      </fill>
    </odxf>
    <ndxf>
      <font>
        <b val="0"/>
        <color indexed="8"/>
        <name val="Times New Roman"/>
        <family val="1"/>
      </font>
      <fill>
        <patternFill>
          <bgColor indexed="65"/>
        </patternFill>
      </fill>
    </ndxf>
  </rcc>
  <rfmt sheetId="1" sqref="A426:XFD426" start="0" length="2147483647">
    <dxf>
      <font>
        <b/>
      </font>
    </dxf>
  </rfmt>
  <rfmt sheetId="1" sqref="A426:XFD426" start="0" length="2147483647">
    <dxf>
      <font>
        <b val="0"/>
      </font>
    </dxf>
  </rfmt>
  <rcc rId="7296" sId="1" numFmtId="4">
    <nc r="G426">
      <v>25.855550000000001</v>
    </nc>
  </rcc>
  <rcc rId="7297" sId="1">
    <nc r="B426" t="inlineStr">
      <is>
        <t>971</t>
      </is>
    </nc>
  </rcc>
  <rcc rId="7298" sId="1">
    <nc r="C426" t="inlineStr">
      <is>
        <t>04</t>
      </is>
    </nc>
  </rcc>
  <rcc rId="7299" sId="1">
    <nc r="D426" t="inlineStr">
      <is>
        <t>09</t>
      </is>
    </nc>
  </rcc>
  <rcc rId="7300" sId="1">
    <nc r="E426" t="inlineStr">
      <is>
        <t>04304 82200</t>
      </is>
    </nc>
  </rcc>
  <rrc rId="7301" sId="1" ref="A426:XFD426" action="insertRow"/>
  <rcc rId="7302" sId="1" odxf="1" dxf="1">
    <nc r="A426" t="inlineStr">
      <is>
        <t>Прочие закупки товаров, работ и услуг для государственных (муниципальных) нужд</t>
      </is>
    </nc>
    <odxf>
      <font>
        <b/>
        <name val="Times New Roman"/>
        <family val="1"/>
      </font>
      <fill>
        <patternFill>
          <bgColor theme="0"/>
        </patternFill>
      </fill>
    </odxf>
    <ndxf>
      <font>
        <b val="0"/>
        <color indexed="8"/>
        <name val="Times New Roman"/>
        <family val="1"/>
      </font>
      <fill>
        <patternFill>
          <bgColor indexed="65"/>
        </patternFill>
      </fill>
    </ndxf>
  </rcc>
  <rcc rId="7303" sId="1">
    <nc r="F426" t="inlineStr">
      <is>
        <t>244</t>
      </is>
    </nc>
  </rcc>
  <rfmt sheetId="1" sqref="A426:XFD426" start="0" length="2147483647">
    <dxf>
      <font>
        <b/>
      </font>
    </dxf>
  </rfmt>
  <rfmt sheetId="1" sqref="A426:XFD426" start="0" length="2147483647">
    <dxf>
      <font>
        <b val="0"/>
      </font>
    </dxf>
  </rfmt>
  <rcc rId="7304" sId="1">
    <nc r="B426" t="inlineStr">
      <is>
        <t>971</t>
      </is>
    </nc>
  </rcc>
  <rcc rId="7305" sId="1">
    <nc r="C426" t="inlineStr">
      <is>
        <t>04</t>
      </is>
    </nc>
  </rcc>
  <rcc rId="7306" sId="1">
    <nc r="D426" t="inlineStr">
      <is>
        <t>09</t>
      </is>
    </nc>
  </rcc>
  <rcc rId="7307" sId="1">
    <nc r="E426" t="inlineStr">
      <is>
        <t>04304 82200</t>
      </is>
    </nc>
  </rcc>
  <rcc rId="7308" sId="1" numFmtId="4">
    <nc r="G426">
      <v>3636.2475399999998</v>
    </nc>
  </rcc>
  <rcc rId="7309" sId="1">
    <nc r="G425">
      <f>G427+G428+G426</f>
    </nc>
  </rcc>
  <rcc rId="7310" sId="1" odxf="1" dxf="1">
    <nc r="B425" t="inlineStr">
      <is>
        <t>971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7311" sId="1" odxf="1" dxf="1">
    <nc r="C425" t="inlineStr">
      <is>
        <t>04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7312" sId="1" odxf="1" dxf="1">
    <nc r="D425" t="inlineStr">
      <is>
        <t>09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7313" sId="1" odxf="1" dxf="1">
    <nc r="E425" t="inlineStr">
      <is>
        <t>04304 82200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A425:XFD425" start="0" length="2147483647">
    <dxf>
      <font>
        <b val="0"/>
      </font>
    </dxf>
  </rfmt>
  <rfmt sheetId="1" sqref="A425:XFD425" start="0" length="2147483647">
    <dxf>
      <font>
        <i/>
      </font>
    </dxf>
  </rfmt>
  <rcc rId="7314" sId="1">
    <nc r="A425" t="inlineStr">
      <is>
        <t xml:space="preserve">Расходы на содержание автомобильных дорог общего пользования местного значения </t>
      </is>
    </nc>
  </rcc>
  <rrc rId="7315" sId="1" ref="A424:XFD424" action="insertRow"/>
  <rfmt sheetId="1" sqref="A424:XFD424">
    <dxf>
      <fill>
        <patternFill>
          <bgColor theme="0"/>
        </patternFill>
      </fill>
    </dxf>
  </rfmt>
  <rcc rId="7316" sId="1" odxf="1" dxf="1">
    <nc r="B425" t="inlineStr">
      <is>
        <t>971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7317" sId="1" odxf="1" dxf="1">
    <nc r="C425" t="inlineStr">
      <is>
        <t>04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7318" sId="1" odxf="1" dxf="1">
    <nc r="D425" t="inlineStr">
      <is>
        <t>09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E425" start="0" length="0">
    <dxf>
      <font>
        <b val="0"/>
        <i/>
        <name val="Times New Roman"/>
        <family val="1"/>
      </font>
    </dxf>
  </rfmt>
  <rcc rId="7319" sId="1">
    <nc r="E425" t="inlineStr">
      <is>
        <t>04304 00000</t>
      </is>
    </nc>
  </rcc>
  <rcc rId="7320" sId="1">
    <nc r="G425">
      <f>G426+G430</f>
    </nc>
  </rcc>
  <rfmt sheetId="1" sqref="G425" start="0" length="2147483647">
    <dxf>
      <font>
        <b val="0"/>
      </font>
    </dxf>
  </rfmt>
  <rfmt sheetId="1" sqref="G425" start="0" length="2147483647">
    <dxf>
      <font>
        <i/>
      </font>
    </dxf>
  </rfmt>
  <rcc rId="7321" sId="1">
    <nc r="A425" t="inlineStr">
      <is>
        <t>Основное мероприятие "Содержание автомобильных дорог общего пользования местного значения"</t>
      </is>
    </nc>
  </rcc>
  <rfmt sheetId="1" sqref="A425" start="0" length="2147483647">
    <dxf>
      <font>
        <b val="0"/>
      </font>
    </dxf>
  </rfmt>
  <rfmt sheetId="1" sqref="A425" start="0" length="2147483647">
    <dxf>
      <font>
        <i/>
      </font>
    </dxf>
  </rfmt>
  <rrc rId="7322" sId="1" ref="A424:XFD424" action="insertRow"/>
  <rfmt sheetId="1" sqref="A424:XFD424">
    <dxf>
      <fill>
        <patternFill>
          <bgColor theme="0"/>
        </patternFill>
      </fill>
    </dxf>
  </rfmt>
  <rcc rId="7323" sId="1" odxf="1" dxf="1">
    <nc r="B425" t="inlineStr">
      <is>
        <t>971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7324" sId="1" odxf="1" dxf="1">
    <nc r="C425" t="inlineStr">
      <is>
        <t>04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7325" sId="1" odxf="1" dxf="1">
    <nc r="D425" t="inlineStr">
      <is>
        <t>09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E425" start="0" length="0">
    <dxf>
      <font>
        <b val="0"/>
        <i/>
        <name val="Times New Roman"/>
        <family val="1"/>
      </font>
    </dxf>
  </rfmt>
  <rcc rId="7326" sId="1">
    <nc r="E425" t="inlineStr">
      <is>
        <t>04300 00000</t>
      </is>
    </nc>
  </rcc>
  <rcc rId="7327" sId="1">
    <nc r="G425">
      <f>G426</f>
    </nc>
  </rcc>
  <rfmt sheetId="1" sqref="G425" start="0" length="2147483647">
    <dxf>
      <font>
        <b val="0"/>
      </font>
    </dxf>
  </rfmt>
  <rfmt sheetId="1" sqref="G425" start="0" length="2147483647">
    <dxf>
      <font>
        <i/>
      </font>
    </dxf>
  </rfmt>
  <rcc rId="7328" sId="1">
    <nc r="A425" t="inlineStr">
      <is>
        <t>Подпрограмма "Развитие дорожной сети в Селенгинском районе"</t>
      </is>
    </nc>
  </rcc>
  <rfmt sheetId="1" sqref="A425" start="0" length="2147483647">
    <dxf>
      <font>
        <b val="0"/>
      </font>
    </dxf>
  </rfmt>
  <rfmt sheetId="1" sqref="A425" start="0" length="2147483647">
    <dxf>
      <font>
        <i/>
      </font>
    </dxf>
  </rfmt>
  <rcc rId="7329" sId="1" odxf="1" dxf="1">
    <nc r="B424" t="inlineStr">
      <is>
        <t>971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7330" sId="1" odxf="1" dxf="1">
    <nc r="C424" t="inlineStr">
      <is>
        <t>04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7331" sId="1" odxf="1" dxf="1">
    <nc r="D424" t="inlineStr">
      <is>
        <t>09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E424" start="0" length="0">
    <dxf>
      <font>
        <b val="0"/>
        <i/>
        <name val="Times New Roman"/>
        <family val="1"/>
      </font>
    </dxf>
  </rfmt>
  <rcc rId="7332" sId="1">
    <nc r="E424" t="inlineStr">
      <is>
        <t>04000 00000</t>
      </is>
    </nc>
  </rcc>
  <rfmt sheetId="1" sqref="A424:XFD424" start="0" length="2147483647">
    <dxf>
      <font>
        <b val="0"/>
      </font>
    </dxf>
  </rfmt>
  <rfmt sheetId="1" sqref="A424:XFD424" start="0" length="2147483647">
    <dxf>
      <font>
        <b/>
      </font>
    </dxf>
  </rfmt>
  <rfmt sheetId="1" sqref="A424:XFD424" start="0" length="2147483647">
    <dxf>
      <font>
        <i/>
      </font>
    </dxf>
  </rfmt>
  <rfmt sheetId="1" sqref="A424:XFD424" start="0" length="2147483647">
    <dxf>
      <font>
        <i val="0"/>
      </font>
    </dxf>
  </rfmt>
  <rcc rId="7333" sId="1">
    <nc r="G424">
      <f>G425</f>
    </nc>
  </rcc>
  <rcc rId="7334" sId="1">
    <oc r="G423">
      <f>G433</f>
    </oc>
    <nc r="G423">
      <f>G424</f>
    </nc>
  </rcc>
  <rcc rId="7335" sId="1">
    <nc r="A424" t="inlineStr">
      <is>
        <t>Муниципальная Программа «Повышение качества управления муниципальной собственностью и градостроительной деятельностью в Селенгинском районе на 2020-2024 годы</t>
      </is>
    </nc>
  </rcc>
  <rrc rId="7336" sId="1" ref="A433:XFD433" action="deleteRow">
    <rfmt sheetId="1" xfDxf="1" sqref="A433:XFD433" start="0" length="0">
      <dxf>
        <font>
          <name val="Times New Roman CYR"/>
          <family val="1"/>
        </font>
        <alignment wrapText="1"/>
      </dxf>
    </rfmt>
    <rcc rId="0" sId="1" dxf="1">
      <nc r="A433" t="inlineStr">
        <is>
          <t>Муниципальная программа «Развитие дорожной сети в Селенгинском районе на 2020 - 2024 годы»</t>
        </is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3" t="inlineStr">
        <is>
          <t>971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3" t="inlineStr">
        <is>
          <t>04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3" t="inlineStr">
        <is>
          <t>09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33" t="inlineStr">
        <is>
          <t>11000 00000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33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33">
        <f>G434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337" sId="1" ref="A433:XFD433" action="deleteRow">
    <rfmt sheetId="1" xfDxf="1" sqref="A433:XFD433" start="0" length="0">
      <dxf>
        <font>
          <name val="Times New Roman CYR"/>
          <family val="1"/>
        </font>
        <alignment wrapText="1"/>
      </dxf>
    </rfmt>
    <rcc rId="0" sId="1" dxf="1">
      <nc r="A433" t="inlineStr">
        <is>
          <t>Основное мероприятие "Реконструкция, строительство и содержание автомобильных дорог общего пользования местного значения"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3" t="inlineStr">
        <is>
          <t>971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3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3" t="inlineStr">
        <is>
          <t>09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33" t="inlineStr">
        <is>
          <t>11001 00000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33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33">
        <f>G438+G434+G436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338" sId="1" ref="A433:XFD433" action="deleteRow">
    <rfmt sheetId="1" xfDxf="1" sqref="A433:XFD433" start="0" length="0">
      <dxf>
        <font>
          <b/>
          <i/>
          <name val="Times New Roman CYR"/>
          <family val="1"/>
        </font>
        <alignment wrapText="1"/>
      </dxf>
    </rfmt>
    <rcc rId="0" sId="1" dxf="1">
      <nc r="A433" t="inlineStr">
        <is>
          <t>На дорожную деятельность в отношении автомобильных дорог общего пользования местного значения</t>
        </is>
      </nc>
      <ndxf>
        <font>
          <b val="0"/>
          <color indexed="8"/>
          <name val="Times New Roman"/>
          <family val="1"/>
        </font>
        <fill>
          <patternFill patternType="solid">
            <bgColor indexed="9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3" t="inlineStr">
        <is>
          <t>971</t>
        </is>
      </nc>
      <ndxf>
        <font>
          <b val="0"/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3" t="inlineStr">
        <is>
          <t>04</t>
        </is>
      </nc>
      <ndxf>
        <font>
          <b val="0"/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3" t="inlineStr">
        <is>
          <t>09</t>
        </is>
      </nc>
      <ndxf>
        <font>
          <b val="0"/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33" t="inlineStr">
        <is>
          <t>11001 S21Д0</t>
        </is>
      </nc>
      <ndxf>
        <font>
          <b val="0"/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33" start="0" length="0">
      <dxf>
        <font>
          <b val="0"/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33">
        <f>G434</f>
      </nc>
      <ndxf>
        <font>
          <b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339" sId="1" ref="A433:XFD433" action="deleteRow">
    <rfmt sheetId="1" xfDxf="1" sqref="A433:XFD433" start="0" length="0">
      <dxf>
        <font>
          <name val="Times New Roman CYR"/>
          <family val="1"/>
        </font>
        <alignment wrapText="1"/>
      </dxf>
    </rfmt>
    <rcc rId="0" sId="1" dxf="1">
      <nc r="A433" t="inlineStr">
        <is>
          <t>Бюджетные инвестиции в объекты капитального строительства государственной (муниципальной) собственности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3" t="inlineStr">
        <is>
          <t>971</t>
        </is>
      </nc>
      <n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3" t="inlineStr">
        <is>
          <t>04</t>
        </is>
      </nc>
      <n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3" t="inlineStr">
        <is>
          <t>09</t>
        </is>
      </nc>
      <n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33" t="inlineStr">
        <is>
          <t>11001 S21Д0</t>
        </is>
      </nc>
      <n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33" t="inlineStr">
        <is>
          <t>414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33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340" sId="1" ref="A433:XFD433" action="deleteRow">
    <rfmt sheetId="1" xfDxf="1" sqref="A433:XFD433" start="0" length="0">
      <dxf>
        <font>
          <name val="Times New Roman CYR"/>
          <family val="1"/>
        </font>
        <alignment wrapText="1"/>
      </dxf>
    </rfmt>
    <rcc rId="0" sId="1" dxf="1">
      <nc r="A433" t="inlineStr">
        <is>
          <t>На возмещение части затрат на уплату лизинговых платежей в связи с приобретением специализированных транспортных средств для содержания автомобильных дорог общего пользования местного значения за счет средств Дорожного фонда Республики Бурятия</t>
        </is>
      </nc>
      <ndxf>
        <font>
          <i/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3" t="inlineStr">
        <is>
          <t>971</t>
        </is>
      </nc>
      <ndxf>
        <font>
          <i/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3" t="inlineStr">
        <is>
          <t>04</t>
        </is>
      </nc>
      <ndxf>
        <font>
          <i/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3" t="inlineStr">
        <is>
          <t>09</t>
        </is>
      </nc>
      <ndxf>
        <font>
          <i/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33" t="inlineStr">
        <is>
          <t>11001 S23ДО</t>
        </is>
      </nc>
      <ndxf>
        <font>
          <i/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33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33">
        <f>G434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341" sId="1" ref="A433:XFD433" action="deleteRow">
    <rfmt sheetId="1" xfDxf="1" sqref="A433:XFD433" start="0" length="0">
      <dxf>
        <font>
          <name val="Times New Roman CYR"/>
          <family val="1"/>
        </font>
        <alignment wrapText="1"/>
      </dxf>
    </rfmt>
    <rcc rId="0" sId="1" dxf="1">
      <nc r="A433" t="inlineStr">
        <is>
          <t>Прочие закупки товаров, работ и услуг для государственных (муниципальных) нужд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3" t="inlineStr">
        <is>
          <t>971</t>
        </is>
      </nc>
      <n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3" t="inlineStr">
        <is>
          <t>04</t>
        </is>
      </nc>
      <n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3" t="inlineStr">
        <is>
          <t>09</t>
        </is>
      </nc>
      <n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33" t="inlineStr">
        <is>
          <t>11001 S23ДО</t>
        </is>
      </nc>
      <n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33" t="inlineStr">
        <is>
          <t>244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33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342" sId="1" ref="A433:XFD433" action="deleteRow">
    <rfmt sheetId="1" xfDxf="1" sqref="A433:XFD433" start="0" length="0">
      <dxf>
        <font>
          <name val="Times New Roman CYR"/>
          <family val="1"/>
        </font>
        <alignment wrapText="1"/>
      </dxf>
    </rfmt>
    <rcc rId="0" sId="1" dxf="1">
      <nc r="A433" t="inlineStr">
        <is>
          <t>Содержание автомобильных дорог общего пользования местного значения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3" t="inlineStr">
        <is>
          <t>971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3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3" t="inlineStr">
        <is>
          <t>09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33" t="inlineStr">
        <is>
          <t>11001 82200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33" start="0" length="0">
      <dxf>
        <font>
          <i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33">
        <f>G434+G435+G436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343" sId="1" ref="A433:XFD433" action="deleteRow">
    <rfmt sheetId="1" xfDxf="1" sqref="A433:XFD433" start="0" length="0">
      <dxf>
        <font>
          <b/>
          <i/>
          <name val="Times New Roman CYR"/>
          <family val="1"/>
        </font>
        <alignment wrapText="1"/>
      </dxf>
    </rfmt>
    <rcc rId="0" sId="1" dxf="1">
      <nc r="A433" t="inlineStr">
        <is>
          <t>Прочие закупки товаров, работ и услуг для государственных (муниципальных) нужд</t>
        </is>
      </nc>
      <ndxf>
        <font>
          <b val="0"/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3" t="inlineStr">
        <is>
          <t>971</t>
        </is>
      </nc>
      <ndxf>
        <font>
          <b val="0"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3" t="inlineStr">
        <is>
          <t>04</t>
        </is>
      </nc>
      <ndxf>
        <font>
          <b val="0"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3" t="inlineStr">
        <is>
          <t>09</t>
        </is>
      </nc>
      <ndxf>
        <font>
          <b val="0"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33" t="inlineStr">
        <is>
          <t>11001 82200</t>
        </is>
      </nc>
      <ndxf>
        <font>
          <b val="0"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33" t="inlineStr">
        <is>
          <t>244</t>
        </is>
      </nc>
      <ndxf>
        <font>
          <b val="0"/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33" start="0" length="0">
      <dxf>
        <font>
          <b val="0"/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344" sId="1" ref="A433:XFD433" action="deleteRow">
    <rfmt sheetId="1" xfDxf="1" sqref="A433:XFD433" start="0" length="0">
      <dxf>
        <font>
          <b/>
          <i/>
          <name val="Times New Roman CYR"/>
          <family val="1"/>
        </font>
        <alignment wrapText="1"/>
      </dxf>
    </rfmt>
    <rcc rId="0" sId="1" dxf="1">
      <nc r="A433" t="inlineStr">
        <is>
          <t>Закупка энергетических ресурсов</t>
        </is>
      </nc>
      <ndxf>
        <font>
          <b val="0"/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3" t="inlineStr">
        <is>
          <t>971</t>
        </is>
      </nc>
      <ndxf>
        <font>
          <b val="0"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3" t="inlineStr">
        <is>
          <t>04</t>
        </is>
      </nc>
      <ndxf>
        <font>
          <b val="0"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3" t="inlineStr">
        <is>
          <t>09</t>
        </is>
      </nc>
      <ndxf>
        <font>
          <b val="0"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33" t="inlineStr">
        <is>
          <t>11001 82200</t>
        </is>
      </nc>
      <ndxf>
        <font>
          <b val="0"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33" t="inlineStr">
        <is>
          <t>247</t>
        </is>
      </nc>
      <ndxf>
        <font>
          <b val="0"/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33" start="0" length="0">
      <dxf>
        <font>
          <b val="0"/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345" sId="1" ref="A433:XFD433" action="deleteRow">
    <rfmt sheetId="1" xfDxf="1" sqref="A433:XFD433" start="0" length="0">
      <dxf>
        <font>
          <b/>
          <i/>
          <name val="Times New Roman CYR"/>
          <family val="1"/>
        </font>
        <alignment wrapText="1"/>
      </dxf>
    </rfmt>
    <rcc rId="0" sId="1" dxf="1">
      <nc r="A433" t="inlineStr">
        <is>
          <t>Иные межбюджетные трансферты</t>
        </is>
      </nc>
      <ndxf>
        <font>
          <b val="0"/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3" t="inlineStr">
        <is>
          <t>971</t>
        </is>
      </nc>
      <ndxf>
        <font>
          <b val="0"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3" t="inlineStr">
        <is>
          <t>04</t>
        </is>
      </nc>
      <ndxf>
        <font>
          <b val="0"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3" t="inlineStr">
        <is>
          <t>09</t>
        </is>
      </nc>
      <ndxf>
        <font>
          <b val="0"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33" t="inlineStr">
        <is>
          <t>11001 82200</t>
        </is>
      </nc>
      <ndxf>
        <font>
          <b val="0"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33" t="inlineStr">
        <is>
          <t>540</t>
        </is>
      </nc>
      <ndxf>
        <font>
          <b val="0"/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33" start="0" length="0">
      <dxf>
        <font>
          <b val="0"/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346" sId="1" ref="A452:XFD452" action="insertRow"/>
  <rfmt sheetId="1" sqref="A452:XFD452">
    <dxf>
      <fill>
        <patternFill>
          <bgColor theme="0"/>
        </patternFill>
      </fill>
    </dxf>
  </rfmt>
  <rcc rId="7347" sId="1" odxf="1" dxf="1">
    <nc r="B452" t="inlineStr">
      <is>
        <t>971</t>
      </is>
    </nc>
    <odxf>
      <font>
        <b/>
        <name val="Times New Roman"/>
        <family val="1"/>
      </font>
      <fill>
        <patternFill patternType="solid">
          <bgColor theme="0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cc rId="7348" sId="1" odxf="1" dxf="1">
    <nc r="C452" t="inlineStr">
      <is>
        <t>08</t>
      </is>
    </nc>
    <odxf>
      <font>
        <b/>
        <name val="Times New Roman"/>
        <family val="1"/>
      </font>
      <fill>
        <patternFill patternType="solid">
          <bgColor theme="0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cc rId="7349" sId="1" odxf="1" dxf="1">
    <nc r="D452" t="inlineStr">
      <is>
        <t>01</t>
      </is>
    </nc>
    <odxf>
      <font>
        <b/>
        <name val="Times New Roman"/>
        <family val="1"/>
      </font>
      <fill>
        <patternFill patternType="solid">
          <bgColor theme="0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fmt sheetId="1" sqref="E452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cc rId="7350" sId="1">
    <nc r="E452" t="inlineStr">
      <is>
        <t>06000 00000</t>
      </is>
    </nc>
  </rcc>
  <rfmt sheetId="1" sqref="A452:XFD452" start="0" length="2147483647">
    <dxf>
      <font>
        <i val="0"/>
      </font>
    </dxf>
  </rfmt>
  <rfmt sheetId="1" sqref="A452:XFD452" start="0" length="2147483647">
    <dxf>
      <font>
        <b val="0"/>
      </font>
    </dxf>
  </rfmt>
  <rfmt sheetId="1" sqref="A452:XFD452" start="0" length="2147483647">
    <dxf>
      <font>
        <b/>
      </font>
    </dxf>
  </rfmt>
  <rcc rId="7351" sId="1">
    <nc r="G452">
      <f>G453</f>
    </nc>
  </rcc>
  <rcc rId="7352" sId="1">
    <oc r="G451">
      <f>G453</f>
    </oc>
    <nc r="G451">
      <f>G452</f>
    </nc>
  </rcc>
  <rcc rId="7353" sId="1" xfDxf="1" dxf="1">
    <nc r="A452" t="inlineStr">
      <is>
        <t>МП «Комплексное развитие сельских территорий в Селенгинском районе на 2020-2024 годы»</t>
      </is>
    </nc>
    <ndxf>
      <font>
        <b/>
        <color indexed="8"/>
        <name val="Times New Roman"/>
        <family val="1"/>
      </font>
      <fill>
        <patternFill patternType="solid">
          <bgColor theme="0"/>
        </patternFill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73FC67B9-3A5E-4402-A781-D3BF0209130F}" action="delete"/>
  <rdn rId="0" localSheetId="1" customView="1" name="Z_73FC67B9_3A5E_4402_A781_D3BF0209130F_.wvu.PrintArea" hidden="1" oldHidden="1">
    <formula>Ведом.структура!$A$5:$G$611</formula>
    <oldFormula>Ведом.структура!$A$5:$G$611</oldFormula>
  </rdn>
  <rdn rId="0" localSheetId="1" customView="1" name="Z_73FC67B9_3A5E_4402_A781_D3BF0209130F_.wvu.FilterData" hidden="1" oldHidden="1">
    <formula>Ведом.структура!$A$17:$I$609</formula>
    <oldFormula>Ведом.структура!$A$17:$I$609</oldFormula>
  </rdn>
  <rcv guid="{73FC67B9-3A5E-4402-A781-D3BF0209130F}" action="add"/>
</revisions>
</file>

<file path=xl/revisions/revisionLog1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356" sId="1" ref="A459:XFD459" action="insertRow"/>
  <rfmt sheetId="1" sqref="A459:XFD459">
    <dxf>
      <fill>
        <patternFill>
          <bgColor theme="0"/>
        </patternFill>
      </fill>
    </dxf>
  </rfmt>
  <rcc rId="7357" sId="1" odxf="1" dxf="1">
    <nc r="A459" t="inlineStr">
      <is>
        <t>МП «Комплексное развитие сельских территорий в Селенгинском районе на 2020-2024 годы»</t>
      </is>
    </nc>
    <odxf>
      <font>
        <name val="Times New Roman"/>
        <family val="1"/>
      </font>
    </odxf>
    <ndxf>
      <font>
        <color indexed="8"/>
        <name val="Times New Roman"/>
        <family val="1"/>
      </font>
    </ndxf>
  </rcc>
  <rcc rId="7358" sId="1" odxf="1" dxf="1">
    <nc r="B459" t="inlineStr">
      <is>
        <t>971</t>
      </is>
    </nc>
    <odxf>
      <font>
        <i/>
        <name val="Times New Roman"/>
        <family val="1"/>
      </font>
      <fill>
        <patternFill patternType="solid">
          <bgColor theme="0"/>
        </patternFill>
      </fill>
    </odxf>
    <ndxf>
      <font>
        <i val="0"/>
        <name val="Times New Roman"/>
        <family val="1"/>
      </font>
      <fill>
        <patternFill patternType="none">
          <bgColor indexed="65"/>
        </patternFill>
      </fill>
    </ndxf>
  </rcc>
  <rfmt sheetId="1" sqref="C459" start="0" length="0">
    <dxf>
      <font>
        <i val="0"/>
        <name val="Times New Roman"/>
        <family val="1"/>
      </font>
      <fill>
        <patternFill patternType="none">
          <bgColor indexed="65"/>
        </patternFill>
      </fill>
    </dxf>
  </rfmt>
  <rfmt sheetId="1" sqref="D459" start="0" length="0">
    <dxf>
      <font>
        <i val="0"/>
        <name val="Times New Roman"/>
        <family val="1"/>
      </font>
      <fill>
        <patternFill patternType="none">
          <bgColor indexed="65"/>
        </patternFill>
      </fill>
    </dxf>
  </rfmt>
  <rcc rId="7359" sId="1" odxf="1" dxf="1">
    <nc r="E459" t="inlineStr">
      <is>
        <t>06000 00000</t>
      </is>
    </nc>
    <odxf>
      <font>
        <b val="0"/>
        <name val="Times New Roman"/>
        <family val="1"/>
      </font>
      <fill>
        <patternFill patternType="solid">
          <bgColor theme="0"/>
        </patternFill>
      </fill>
    </odxf>
    <ndxf>
      <font>
        <b/>
        <name val="Times New Roman"/>
        <family val="1"/>
      </font>
      <fill>
        <patternFill patternType="none">
          <bgColor indexed="65"/>
        </patternFill>
      </fill>
    </ndxf>
  </rcc>
  <rcc rId="7360" sId="1">
    <nc r="C459" t="inlineStr">
      <is>
        <t>11</t>
      </is>
    </nc>
  </rcc>
  <rcc rId="7361" sId="1">
    <nc r="D459" t="inlineStr">
      <is>
        <t>02</t>
      </is>
    </nc>
  </rcc>
  <rcc rId="7362" sId="1">
    <nc r="G459">
      <f>G460</f>
    </nc>
  </rcc>
  <rcc rId="7363" sId="1">
    <oc r="G458">
      <f>G460</f>
    </oc>
    <nc r="G458">
      <f>G459</f>
    </nc>
  </rcc>
</revisions>
</file>

<file path=xl/revisions/revisionLog1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364" sId="1" numFmtId="4">
    <oc r="G60">
      <v>480</v>
    </oc>
    <nc r="G60">
      <v>470</v>
    </nc>
  </rcc>
  <rrc rId="7365" sId="1" ref="A558:XFD558" action="insertRow"/>
  <rrc rId="7366" sId="1" ref="A558:XFD558" action="insertRow"/>
  <rrc rId="7367" sId="1" ref="A558:XFD558" action="insertRow"/>
  <rcc rId="7368" sId="1" xfDxf="1" dxf="1">
    <nc r="A560" t="inlineStr">
      <is>
        <t>Иные выплаты, за исключением фонда оплаты труда учреждений, лицам, привлекаемым согласно законодательству для выполнения отдельных полномочий</t>
      </is>
    </nc>
    <ndxf>
      <font>
        <name val="Times New Roman"/>
        <family val="1"/>
      </font>
      <alignment horizontal="left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369" sId="1">
    <nc r="B560" t="inlineStr">
      <is>
        <t>975</t>
      </is>
    </nc>
  </rcc>
  <rcc rId="7370" sId="1">
    <nc r="C560" t="inlineStr">
      <is>
        <t>11</t>
      </is>
    </nc>
  </rcc>
  <rcc rId="7371" sId="1">
    <nc r="D560" t="inlineStr">
      <is>
        <t>02</t>
      </is>
    </nc>
  </rcc>
  <rcc rId="7372" sId="1">
    <nc r="E560" t="inlineStr">
      <is>
        <t>99900 86000</t>
      </is>
    </nc>
  </rcc>
  <rcc rId="7373" sId="1">
    <nc r="F560" t="inlineStr">
      <is>
        <t>113</t>
      </is>
    </nc>
  </rcc>
  <rcc rId="7374" sId="1" numFmtId="4">
    <nc r="G560">
      <v>10</v>
    </nc>
  </rcc>
  <rcc rId="7375" sId="1">
    <nc r="G559">
      <f>G560</f>
    </nc>
  </rcc>
  <rcc rId="7376" sId="1">
    <nc r="B559" t="inlineStr">
      <is>
        <t>975</t>
      </is>
    </nc>
  </rcc>
  <rcc rId="7377" sId="1">
    <nc r="C559" t="inlineStr">
      <is>
        <t>11</t>
      </is>
    </nc>
  </rcc>
  <rcc rId="7378" sId="1">
    <nc r="D559" t="inlineStr">
      <is>
        <t>02</t>
      </is>
    </nc>
  </rcc>
  <rcc rId="7379" sId="1">
    <nc r="E559" t="inlineStr">
      <is>
        <t>99900 86000</t>
      </is>
    </nc>
  </rcc>
  <rcc rId="7380" sId="1" xfDxf="1" dxf="1">
    <nc r="A559" t="inlineStr">
      <is>
        <t>Резервные фонды местных администраций</t>
      </is>
    </nc>
    <ndxf>
      <font>
        <name val="Times New Roman"/>
        <family val="1"/>
      </font>
      <alignment horizontal="left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A559:XFD559" start="0" length="2147483647">
    <dxf>
      <font>
        <i/>
      </font>
    </dxf>
  </rfmt>
  <rcc rId="7381" sId="1" odxf="1" dxf="1">
    <nc r="B558" t="inlineStr">
      <is>
        <t>975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7382" sId="1" odxf="1" dxf="1">
    <nc r="C558" t="inlineStr">
      <is>
        <t>11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7383" sId="1" odxf="1" dxf="1">
    <nc r="D558" t="inlineStr">
      <is>
        <t>02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558" start="0" length="0">
    <dxf>
      <font>
        <i/>
        <name val="Times New Roman"/>
        <family val="1"/>
      </font>
    </dxf>
  </rfmt>
  <rcc rId="7384" sId="1">
    <nc r="G558">
      <f>G559</f>
    </nc>
  </rcc>
  <rfmt sheetId="1" sqref="A558:XFD558" start="0" length="2147483647">
    <dxf>
      <font>
        <i/>
      </font>
    </dxf>
  </rfmt>
  <rfmt sheetId="1" sqref="A558:XFD558" start="0" length="2147483647">
    <dxf>
      <font>
        <i val="0"/>
      </font>
    </dxf>
  </rfmt>
  <rfmt sheetId="1" sqref="A558:XFD558" start="0" length="2147483647">
    <dxf>
      <font>
        <b/>
      </font>
    </dxf>
  </rfmt>
  <rcc rId="7385" sId="1">
    <nc r="E558" t="inlineStr">
      <is>
        <t>99900 00000</t>
      </is>
    </nc>
  </rcc>
  <rcc rId="7386" sId="1">
    <nc r="A558" t="inlineStr">
      <is>
        <t>Непрограммные расходы</t>
      </is>
    </nc>
  </rcc>
  <rcc rId="7387" sId="1">
    <oc r="G547">
      <f>G548</f>
    </oc>
    <nc r="G547">
      <f>G548+G558</f>
    </nc>
  </rcc>
  <rcv guid="{73FC67B9-3A5E-4402-A781-D3BF0209130F}" action="delete"/>
  <rdn rId="0" localSheetId="1" customView="1" name="Z_73FC67B9_3A5E_4402_A781_D3BF0209130F_.wvu.PrintArea" hidden="1" oldHidden="1">
    <formula>Ведом.структура!$A$5:$G$615</formula>
    <oldFormula>Ведом.структура!$A$5:$G$615</oldFormula>
  </rdn>
  <rdn rId="0" localSheetId="1" customView="1" name="Z_73FC67B9_3A5E_4402_A781_D3BF0209130F_.wvu.FilterData" hidden="1" oldHidden="1">
    <formula>Ведом.структура!$A$17:$I$613</formula>
    <oldFormula>Ведом.структура!$A$17:$I$613</oldFormula>
  </rdn>
  <rcv guid="{73FC67B9-3A5E-4402-A781-D3BF0209130F}" action="add"/>
</revisions>
</file>

<file path=xl/revisions/revisionLog155.xml><?xml version="1.0" encoding="utf-8"?>
<revisions xmlns="http://schemas.openxmlformats.org/spreadsheetml/2006/main" xmlns:r="http://schemas.openxmlformats.org/officeDocument/2006/relationships">
  <rcc rId="10813" sId="1" numFmtId="4">
    <oc r="G499">
      <v>555.98</v>
    </oc>
    <nc r="G499">
      <v>556</v>
    </nc>
  </rcc>
  <rcc rId="10814" sId="1" numFmtId="4">
    <oc r="G502">
      <v>6270.58</v>
    </oc>
    <nc r="G502">
      <v>6270.6</v>
    </nc>
  </rcc>
  <rcc rId="10815" sId="1" numFmtId="4">
    <nc r="G503">
      <v>0</v>
    </nc>
  </rcc>
  <rcc rId="10816" sId="1" numFmtId="4">
    <oc r="G533">
      <v>1226.43</v>
    </oc>
    <nc r="G533">
      <v>1226.4000000000001</v>
    </nc>
  </rcc>
  <rcc rId="10817" sId="1" numFmtId="4">
    <oc r="G560">
      <v>1444.94</v>
    </oc>
    <nc r="G560">
      <v>1444.9</v>
    </nc>
  </rcc>
  <rcc rId="10818" sId="1" numFmtId="4">
    <oc r="G561">
      <v>436.37</v>
    </oc>
    <nc r="G561">
      <v>436.3</v>
    </nc>
  </rcc>
  <rcc rId="10819" sId="1">
    <oc r="G570">
      <f>20702.55+150</f>
    </oc>
    <nc r="G570">
      <f>20702.5</f>
    </nc>
  </rcc>
  <rcc rId="10820" sId="1" numFmtId="4">
    <oc r="G597">
      <v>1997.86</v>
    </oc>
    <nc r="G597">
      <v>1997.9</v>
    </nc>
  </rcc>
  <rcc rId="10821" sId="1" numFmtId="4">
    <oc r="G598">
      <v>603.35</v>
    </oc>
    <nc r="G598">
      <v>603.4</v>
    </nc>
  </rcc>
  <rcc rId="10822" sId="1" numFmtId="4">
    <oc r="G599">
      <v>15</v>
    </oc>
    <nc r="G599">
      <f>15+114</f>
    </nc>
  </rcc>
  <rcc rId="10823" sId="1" numFmtId="4">
    <oc r="G600">
      <v>128.94999999999999</v>
    </oc>
    <nc r="G600">
      <v>15</v>
    </nc>
  </rcc>
  <rcv guid="{B67934D4-E797-41BD-A015-871403995F47}" action="delete"/>
  <rdn rId="0" localSheetId="1" customView="1" name="Z_B67934D4_E797_41BD_A015_871403995F47_.wvu.PrintArea" hidden="1" oldHidden="1">
    <formula>Ведом.структура!$A$1:$G$632</formula>
    <oldFormula>Ведом.структура!$A$1:$G$632</oldFormula>
  </rdn>
  <rdn rId="0" localSheetId="1" customView="1" name="Z_B67934D4_E797_41BD_A015_871403995F47_.wvu.FilterData" hidden="1" oldHidden="1">
    <formula>Ведом.структура!$A$13:$I$632</formula>
    <oldFormula>Ведом.структура!$A$13:$I$632</oldFormula>
  </rdn>
  <rcv guid="{B67934D4-E797-41BD-A015-871403995F47}" action="add"/>
</revisions>
</file>

<file path=xl/revisions/revisionLog15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390" sId="1" numFmtId="4">
    <oc r="G192">
      <v>15154.087390000001</v>
    </oc>
    <nc r="G192">
      <v>15154.07223</v>
    </nc>
  </rcc>
  <rcc rId="7391" sId="1" numFmtId="4">
    <oc r="G111">
      <v>6797.6662500000002</v>
    </oc>
    <nc r="G111">
      <v>6797.6814100000001</v>
    </nc>
  </rcc>
</revisions>
</file>

<file path=xl/revisions/revisionLog1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396" sId="1" numFmtId="4">
    <oc r="G30">
      <f>25+8</f>
    </oc>
    <nc r="G30">
      <v>33.799999999999997</v>
    </nc>
  </rcc>
  <rcc rId="7397" sId="1" numFmtId="4">
    <oc r="G31">
      <v>200</v>
    </oc>
    <nc r="G31">
      <v>199.2</v>
    </nc>
  </rcc>
  <rcc rId="7398" sId="1" numFmtId="4">
    <oc r="G42">
      <v>2034.3</v>
    </oc>
    <nc r="G42">
      <v>1744.7</v>
    </nc>
  </rcc>
  <rcc rId="7399" sId="1" numFmtId="4">
    <oc r="G43">
      <v>614.4</v>
    </oc>
    <nc r="G43">
      <v>527.20000000000005</v>
    </nc>
  </rcc>
  <rcc rId="7400" sId="1" numFmtId="4">
    <oc r="G48">
      <v>10855.5</v>
    </oc>
    <nc r="G48">
      <v>9357.1</v>
    </nc>
  </rcc>
  <rcc rId="7401" sId="1" numFmtId="4">
    <oc r="G49">
      <v>3278.3</v>
    </oc>
    <nc r="G49">
      <v>2817.2</v>
    </nc>
  </rcc>
  <rcc rId="7402" sId="1" numFmtId="4">
    <oc r="G60">
      <v>470</v>
    </oc>
    <nc r="G60">
      <v>273</v>
    </nc>
  </rcc>
  <rcc rId="7403" sId="1" numFmtId="4">
    <oc r="G75">
      <v>400</v>
    </oc>
    <nc r="G75">
      <v>100</v>
    </nc>
  </rcc>
  <rrc rId="7404" sId="1" ref="A89:XFD89" action="insertRow"/>
  <rrc rId="7405" sId="1" ref="A89:XFD89" action="insertRow"/>
  <rcc rId="7406" sId="1">
    <nc r="A90" t="inlineStr">
      <is>
        <t>Прочие закупки товаров, работ и услуг для государственных (муниципальных) нужд</t>
      </is>
    </nc>
  </rcc>
  <rcc rId="7407" sId="1">
    <nc r="B90" t="inlineStr">
      <is>
        <t>968</t>
      </is>
    </nc>
  </rcc>
  <rcc rId="7408" sId="1">
    <nc r="C90" t="inlineStr">
      <is>
        <t>01</t>
      </is>
    </nc>
  </rcc>
  <rcc rId="7409" sId="1">
    <nc r="D90" t="inlineStr">
      <is>
        <t>13</t>
      </is>
    </nc>
  </rcc>
  <rcc rId="7410" sId="1">
    <nc r="F90" t="inlineStr">
      <is>
        <t>244</t>
      </is>
    </nc>
  </rcc>
  <rcc rId="7411" sId="1">
    <nc r="E90" t="inlineStr">
      <is>
        <t>25001 82900</t>
      </is>
    </nc>
  </rcc>
  <rcc rId="7412" sId="1" numFmtId="4">
    <nc r="G90">
      <v>220</v>
    </nc>
  </rcc>
  <rrc rId="7413" sId="1" ref="A89:XFD89" action="insertRow"/>
  <rrc rId="7414" sId="1" ref="A89:XFD89" action="insertRow"/>
  <rcc rId="7415" sId="1">
    <nc r="B91" t="inlineStr">
      <is>
        <t>968</t>
      </is>
    </nc>
  </rcc>
  <rcc rId="7416" sId="1">
    <nc r="C91" t="inlineStr">
      <is>
        <t>01</t>
      </is>
    </nc>
  </rcc>
  <rcc rId="7417" sId="1">
    <nc r="D91" t="inlineStr">
      <is>
        <t>13</t>
      </is>
    </nc>
  </rcc>
  <rcc rId="7418" sId="1">
    <nc r="E91" t="inlineStr">
      <is>
        <t>25001 82900</t>
      </is>
    </nc>
  </rcc>
  <rcc rId="7419" sId="1">
    <nc r="A91" t="inlineStr">
      <is>
        <t>Прочие мероприятия , связанные с выполнением обязательств ОМСУ</t>
      </is>
    </nc>
  </rcc>
  <rfmt sheetId="1" sqref="A91:G91" start="0" length="2147483647">
    <dxf>
      <font>
        <i/>
      </font>
    </dxf>
  </rfmt>
  <rcc rId="7420" sId="1" xfDxf="1" dxf="1">
    <nc r="A90" t="inlineStr">
      <is>
        <t>Основное мероприятие "Проведение мониторинга несанкционированных свалок"</t>
      </is>
    </nc>
    <ndxf>
      <font>
        <color indexed="8"/>
        <name val="Times New Roman"/>
        <family val="1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421" sId="1" odxf="1" dxf="1">
    <nc r="B90" t="inlineStr">
      <is>
        <t>968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7422" sId="1" odxf="1" dxf="1">
    <nc r="C90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7423" sId="1" odxf="1" dxf="1">
    <nc r="D90" t="inlineStr">
      <is>
        <t>13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90" start="0" length="0">
    <dxf>
      <font>
        <i/>
        <name val="Times New Roman"/>
        <family val="1"/>
      </font>
    </dxf>
  </rfmt>
  <rcc rId="7424" sId="1">
    <nc r="E90" t="inlineStr">
      <is>
        <t>25001 00000</t>
      </is>
    </nc>
  </rcc>
  <rfmt sheetId="1" sqref="A90" start="0" length="2147483647">
    <dxf>
      <font>
        <i/>
      </font>
    </dxf>
  </rfmt>
  <rcc rId="7425" sId="1">
    <nc r="G91">
      <f>G92</f>
    </nc>
  </rcc>
  <rcc rId="7426" sId="1">
    <nc r="G90">
      <f>G91</f>
    </nc>
  </rcc>
  <rfmt sheetId="1" sqref="G90" start="0" length="2147483647">
    <dxf>
      <font>
        <i/>
      </font>
    </dxf>
  </rfmt>
  <rcc rId="7427" sId="1">
    <nc r="A89" t="inlineStr">
      <is>
        <t>Муниципальная программа "Охрана окружающей среды в муниципальном образовании "Селенгинский район" на 2023-2025гг."</t>
      </is>
    </nc>
  </rcc>
  <rfmt sheetId="1" sqref="A89" start="0" length="2147483647">
    <dxf>
      <font>
        <b/>
      </font>
    </dxf>
  </rfmt>
  <rcc rId="7428" sId="1" odxf="1" dxf="1">
    <nc r="B89" t="inlineStr">
      <is>
        <t>968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7429" sId="1" odxf="1" dxf="1">
    <nc r="C89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7430" sId="1" odxf="1" dxf="1">
    <nc r="D89" t="inlineStr">
      <is>
        <t>13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89" start="0" length="0">
    <dxf>
      <font>
        <i/>
        <name val="Times New Roman"/>
        <family val="1"/>
      </font>
    </dxf>
  </rfmt>
  <rfmt sheetId="1" sqref="B89:E89" start="0" length="2147483647">
    <dxf>
      <font>
        <i val="0"/>
      </font>
    </dxf>
  </rfmt>
  <rfmt sheetId="1" sqref="B89:E89" start="0" length="2147483647">
    <dxf>
      <font>
        <b/>
      </font>
    </dxf>
  </rfmt>
  <rcc rId="7431" sId="1">
    <nc r="E89" t="inlineStr">
      <is>
        <t>25000 00000</t>
      </is>
    </nc>
  </rcc>
  <rcc rId="7432" sId="1">
    <nc r="G89">
      <f>G90</f>
    </nc>
  </rcc>
  <rfmt sheetId="1" sqref="G89" start="0" length="2147483647">
    <dxf>
      <font>
        <b/>
      </font>
    </dxf>
  </rfmt>
  <rcc rId="7433" sId="1">
    <oc r="G61">
      <f>G62+G76+G81+G85+G93+G72</f>
    </oc>
    <nc r="G61">
      <f>G62+G76+G81+G85+G93+G72+G89</f>
    </nc>
  </rcc>
  <rcc rId="7434" sId="1" numFmtId="4">
    <oc r="G98">
      <v>4000</v>
    </oc>
    <nc r="G98">
      <v>3750</v>
    </nc>
  </rcc>
  <rcc rId="7435" sId="1" numFmtId="4">
    <oc r="G100">
      <v>390.6</v>
    </oc>
    <nc r="G100">
      <v>425.8</v>
    </nc>
  </rcc>
  <rcc rId="7436" sId="1" numFmtId="4">
    <oc r="G101">
      <v>118</v>
    </oc>
    <nc r="G101">
      <v>128.6</v>
    </nc>
  </rcc>
  <rcc rId="7437" sId="1" numFmtId="4">
    <oc r="G105">
      <v>455.6</v>
    </oc>
    <nc r="G105">
      <v>501.3</v>
    </nc>
  </rcc>
  <rcc rId="7438" sId="1" numFmtId="4">
    <oc r="G106">
      <v>137.6</v>
    </oc>
    <nc r="G106">
      <v>151.4</v>
    </nc>
  </rcc>
  <rcc rId="7439" sId="1" numFmtId="4">
    <oc r="G110">
      <v>329.3</v>
    </oc>
    <nc r="G110">
      <v>358.95</v>
    </nc>
  </rcc>
  <rcc rId="7440" sId="1" numFmtId="4">
    <oc r="G111">
      <v>99.39</v>
    </oc>
    <nc r="G111">
      <v>108.34</v>
    </nc>
  </rcc>
  <rrc rId="7441" sId="1" ref="A115:XFD115" action="insertRow"/>
  <rcc rId="7442" sId="1" odxf="1" dxf="1">
    <nc r="A115" t="inlineStr">
      <is>
        <t>Закупка товаров, работ и услуг в сфере информационно-коммуникационных технологий</t>
      </is>
    </nc>
    <odxf>
      <font>
        <i/>
        <color indexed="8"/>
        <name val="Times New Roman"/>
        <family val="1"/>
      </font>
    </odxf>
    <ndxf>
      <font>
        <i val="0"/>
        <color indexed="8"/>
        <name val="Times New Roman"/>
        <family val="1"/>
      </font>
    </ndxf>
  </rcc>
  <rcc rId="7443" sId="1" odxf="1" dxf="1">
    <nc r="B115" t="inlineStr">
      <is>
        <t>968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7444" sId="1" odxf="1" dxf="1">
    <nc r="C115" t="inlineStr">
      <is>
        <t>01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7445" sId="1" odxf="1" dxf="1">
    <nc r="D115" t="inlineStr">
      <is>
        <t>13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7446" sId="1" odxf="1" dxf="1">
    <nc r="E115" t="inlineStr">
      <is>
        <t>99900 82900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7447" sId="1">
    <nc r="F115" t="inlineStr">
      <is>
        <t>242</t>
      </is>
    </nc>
  </rcc>
  <rfmt sheetId="1" sqref="F115" start="0" length="2147483647">
    <dxf>
      <font>
        <i val="0"/>
      </font>
    </dxf>
  </rfmt>
  <rcc rId="7448" sId="1" numFmtId="4">
    <nc r="G115">
      <v>32.404060000000001</v>
    </nc>
  </rcc>
  <rfmt sheetId="1" sqref="G115" start="0" length="2147483647">
    <dxf>
      <font>
        <i val="0"/>
      </font>
    </dxf>
  </rfmt>
  <rcc rId="7449" sId="1" numFmtId="4">
    <oc r="G116">
      <v>6797.6814100000001</v>
    </oc>
    <nc r="G116">
      <v>203.74079</v>
    </nc>
  </rcc>
  <rrc rId="7450" sId="1" ref="A117:XFD117" action="insertRow"/>
  <rcc rId="7451" sId="1">
    <nc r="A117" t="inlineStr">
      <is>
        <t>Закупка энергетических ресурсов</t>
      </is>
    </nc>
  </rcc>
  <rcc rId="7452" sId="1">
    <nc r="B117" t="inlineStr">
      <is>
        <t>968</t>
      </is>
    </nc>
  </rcc>
  <rcc rId="7453" sId="1">
    <nc r="C117" t="inlineStr">
      <is>
        <t>01</t>
      </is>
    </nc>
  </rcc>
  <rcc rId="7454" sId="1">
    <nc r="D117" t="inlineStr">
      <is>
        <t>13</t>
      </is>
    </nc>
  </rcc>
  <rcc rId="7455" sId="1">
    <nc r="E117" t="inlineStr">
      <is>
        <t>99900 82900</t>
      </is>
    </nc>
  </rcc>
  <rcc rId="7456" sId="1">
    <nc r="F117" t="inlineStr">
      <is>
        <t>247</t>
      </is>
    </nc>
  </rcc>
  <rcc rId="7457" sId="1" numFmtId="4">
    <nc r="G117">
      <v>28.78107</v>
    </nc>
  </rcc>
  <rrc rId="7458" sId="1" ref="A118:XFD118" action="insertRow"/>
  <rcc rId="7459" sId="1">
    <nc r="B118" t="inlineStr">
      <is>
        <t>968</t>
      </is>
    </nc>
  </rcc>
  <rcc rId="7460" sId="1">
    <nc r="C118" t="inlineStr">
      <is>
        <t>01</t>
      </is>
    </nc>
  </rcc>
  <rcc rId="7461" sId="1">
    <nc r="D118" t="inlineStr">
      <is>
        <t>13</t>
      </is>
    </nc>
  </rcc>
  <rcc rId="7462" sId="1">
    <nc r="E118" t="inlineStr">
      <is>
        <t>99900 82900</t>
      </is>
    </nc>
  </rcc>
  <rcc rId="7463" sId="1">
    <nc r="F118" t="inlineStr">
      <is>
        <t>831</t>
      </is>
    </nc>
  </rcc>
  <rcc rId="7464" sId="1" numFmtId="4">
    <nc r="G118">
      <v>9.7279300000000006</v>
    </nc>
  </rcc>
  <rcc rId="7465" sId="1">
    <oc r="G114">
      <f>G116</f>
    </oc>
    <nc r="G114">
      <f>G116+G115+G117+G118</f>
    </nc>
  </rcc>
  <rcc rId="7466" sId="1" numFmtId="4">
    <oc r="G123">
      <v>13758.4</v>
    </oc>
    <nc r="G123">
      <v>11838.2</v>
    </nc>
  </rcc>
  <rcc rId="7467" sId="1" numFmtId="4">
    <oc r="G124">
      <v>200</v>
    </oc>
    <nc r="G124">
      <v>205.8</v>
    </nc>
  </rcc>
  <rcc rId="7468" sId="1" numFmtId="4">
    <oc r="G125">
      <v>4154.6875</v>
    </oc>
    <nc r="G125">
      <v>3572.4875000000002</v>
    </nc>
  </rcc>
  <rcc rId="7469" sId="1" numFmtId="4">
    <oc r="G127">
      <v>5289.79</v>
    </oc>
    <nc r="G127">
      <v>5870.7389999999996</v>
    </nc>
  </rcc>
  <rcc rId="7470" sId="1" numFmtId="4">
    <oc r="G132">
      <v>20</v>
    </oc>
    <nc r="G132">
      <v>217</v>
    </nc>
  </rcc>
  <rcc rId="7471" sId="1">
    <oc r="F152" t="inlineStr">
      <is>
        <t>244</t>
      </is>
    </oc>
    <nc r="F152" t="inlineStr">
      <is>
        <t>540</t>
      </is>
    </nc>
  </rcc>
  <rcc rId="7472" sId="1" xfDxf="1" dxf="1">
    <oc r="A152" t="inlineStr">
      <is>
        <t>Прочие закупки товаров, работ и услуг для государственных (муниципальных) нужд</t>
      </is>
    </oc>
    <nc r="A152" t="inlineStr">
      <is>
        <t>Иные межбюджетные трансферты</t>
      </is>
    </nc>
    <ndxf>
      <font>
        <color indexed="8"/>
        <name val="Times New Roman"/>
        <family val="1"/>
      </font>
      <fill>
        <patternFill patternType="solid"/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473" sId="1" xfDxf="1" dxf="1">
    <nc r="A118" t="inlineStr">
      <is>
        <t>Исполнение судебных актов Российской Федерации и мировых соглашений по возмещению причиненного вреда</t>
      </is>
    </nc>
    <ndxf>
      <font>
        <color indexed="8"/>
        <name val="Times New Roman"/>
        <family val="1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73FC67B9-3A5E-4402-A781-D3BF0209130F}" action="delete"/>
  <rdn rId="0" localSheetId="1" customView="1" name="Z_73FC67B9_3A5E_4402_A781_D3BF0209130F_.wvu.PrintArea" hidden="1" oldHidden="1">
    <formula>Ведом.структура!$A$5:$G$622</formula>
    <oldFormula>Ведом.структура!$A$5:$G$622</oldFormula>
  </rdn>
  <rdn rId="0" localSheetId="1" customView="1" name="Z_73FC67B9_3A5E_4402_A781_D3BF0209130F_.wvu.FilterData" hidden="1" oldHidden="1">
    <formula>Ведом.структура!$A$17:$I$620</formula>
    <oldFormula>Ведом.структура!$A$17:$I$620</oldFormula>
  </rdn>
  <rcv guid="{73FC67B9-3A5E-4402-A781-D3BF0209130F}" action="add"/>
</revisions>
</file>

<file path=xl/revisions/revisionLog1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476" sId="1" ref="A163:XFD163" action="insertRow"/>
  <rrc rId="7477" sId="1" ref="A163:XFD163" action="insertRow"/>
  <rrc rId="7478" sId="1" ref="A163:XFD163" action="insertRow"/>
  <rfmt sheetId="1" sqref="A163:G165">
    <dxf>
      <fill>
        <patternFill>
          <bgColor theme="0"/>
        </patternFill>
      </fill>
    </dxf>
  </rfmt>
  <rcc rId="7479" sId="1" odxf="1" dxf="1">
    <nc r="A165" t="inlineStr">
      <is>
        <t>Субсидии автономным учреждениям на иные цели</t>
      </is>
    </nc>
    <odxf>
      <font>
        <b/>
        <name val="Times New Roman"/>
        <family val="1"/>
      </font>
      <fill>
        <patternFill>
          <bgColor theme="0"/>
        </patternFill>
      </fill>
    </odxf>
    <ndxf>
      <font>
        <b val="0"/>
        <color indexed="8"/>
        <name val="Times New Roman"/>
        <family val="1"/>
      </font>
      <fill>
        <patternFill>
          <bgColor indexed="65"/>
        </patternFill>
      </fill>
    </ndxf>
  </rcc>
  <rcc rId="7480" sId="1">
    <nc r="B165" t="inlineStr">
      <is>
        <t>968</t>
      </is>
    </nc>
  </rcc>
  <rcc rId="7481" sId="1">
    <nc r="C165" t="inlineStr">
      <is>
        <t>04</t>
      </is>
    </nc>
  </rcc>
  <rcc rId="7482" sId="1">
    <nc r="D165" t="inlineStr">
      <is>
        <t>12</t>
      </is>
    </nc>
  </rcc>
  <rcc rId="7483" sId="1">
    <nc r="E165" t="inlineStr">
      <is>
        <t>03002 S2610</t>
      </is>
    </nc>
  </rcc>
  <rcc rId="7484" sId="1">
    <nc r="F165" t="inlineStr">
      <is>
        <t>622</t>
      </is>
    </nc>
  </rcc>
  <rfmt sheetId="1" sqref="B165:G165" start="0" length="2147483647">
    <dxf>
      <font>
        <b val="0"/>
      </font>
    </dxf>
  </rfmt>
  <rcc rId="7485" sId="1" numFmtId="4">
    <nc r="G165">
      <v>600</v>
    </nc>
  </rcc>
  <rcc rId="7486" sId="1" odxf="1" dxf="1">
    <nc r="B164" t="inlineStr">
      <is>
        <t>968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7487" sId="1" odxf="1" dxf="1">
    <nc r="C164" t="inlineStr">
      <is>
        <t>04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7488" sId="1" odxf="1" dxf="1">
    <nc r="D164" t="inlineStr">
      <is>
        <t>12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7489" sId="1" odxf="1" dxf="1">
    <nc r="E164" t="inlineStr">
      <is>
        <t>03002 S2610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7490" sId="1" xfDxf="1" dxf="1">
    <nc r="A164" t="inlineStr">
      <is>
        <t>Благоустройство территорий, прилегающих к местам туристского показа в муниципальных образованиях в Республике Бурятия</t>
      </is>
    </nc>
    <ndxf>
      <font>
        <b/>
        <name val="Times New Roman"/>
        <family val="1"/>
      </font>
      <fill>
        <patternFill patternType="solid">
          <bgColor theme="0"/>
        </patternFill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A164" start="0" length="2147483647">
    <dxf>
      <font>
        <b val="0"/>
      </font>
    </dxf>
  </rfmt>
  <rcc rId="7491" sId="1">
    <nc r="G164">
      <f>G165</f>
    </nc>
  </rcc>
  <rfmt sheetId="1" sqref="G164" start="0" length="2147483647">
    <dxf>
      <font>
        <b val="0"/>
      </font>
    </dxf>
  </rfmt>
  <rrc rId="7492" sId="1" ref="A163:XFD163" action="insertRow"/>
  <rfmt sheetId="1" sqref="A163:XFD163">
    <dxf>
      <fill>
        <patternFill>
          <bgColor theme="0"/>
        </patternFill>
      </fill>
    </dxf>
  </rfmt>
  <rfmt sheetId="1" sqref="A165:G165" start="0" length="2147483647">
    <dxf>
      <font>
        <i/>
      </font>
    </dxf>
  </rfmt>
  <rcc rId="7493" sId="1" xfDxf="1" dxf="1">
    <nc r="A164" t="inlineStr">
      <is>
        <t>Основное мероприятие "Повышение уровня благоустройства территорий массового отдыха, в том числе прилегающих к местам туристического показа"</t>
      </is>
    </nc>
    <ndxf>
      <font>
        <b/>
        <name val="Times New Roman"/>
        <family val="1"/>
      </font>
      <fill>
        <patternFill patternType="solid">
          <bgColor theme="0"/>
        </patternFill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A164" start="0" length="2147483647">
    <dxf>
      <font>
        <b val="0"/>
      </font>
    </dxf>
  </rfmt>
  <rfmt sheetId="1" sqref="A164" start="0" length="2147483647">
    <dxf>
      <font>
        <i/>
      </font>
    </dxf>
  </rfmt>
  <rcc rId="7494" sId="1" odxf="1" dxf="1">
    <nc r="B164" t="inlineStr">
      <is>
        <t>968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7495" sId="1" odxf="1" dxf="1">
    <nc r="C164" t="inlineStr">
      <is>
        <t>04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7496" sId="1" odxf="1" dxf="1">
    <nc r="D164" t="inlineStr">
      <is>
        <t>12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E164" start="0" length="0">
    <dxf>
      <font>
        <b val="0"/>
        <i/>
        <name val="Times New Roman"/>
        <family val="1"/>
      </font>
    </dxf>
  </rfmt>
  <rcc rId="7497" sId="1">
    <nc r="E164" t="inlineStr">
      <is>
        <t>03002 00000</t>
      </is>
    </nc>
  </rcc>
  <rcc rId="7498" sId="1">
    <nc r="G164">
      <f>G165</f>
    </nc>
  </rcc>
  <rfmt sheetId="1" sqref="G164" start="0" length="2147483647">
    <dxf>
      <font>
        <b val="0"/>
      </font>
    </dxf>
  </rfmt>
  <rfmt sheetId="1" sqref="G164" start="0" length="2147483647">
    <dxf>
      <font>
        <i/>
      </font>
    </dxf>
  </rfmt>
  <rcc rId="7499" sId="1" xfDxf="1" dxf="1">
    <nc r="A163" t="inlineStr">
      <is>
        <t>Муниципальная программа  «Развитие туризма и благоустройство мест массового отдыха в Селенгинском районе на 2020-2024 годы»</t>
      </is>
    </nc>
    <ndxf>
      <font>
        <b/>
        <name val="Times New Roman"/>
        <family val="1"/>
      </font>
      <fill>
        <patternFill patternType="solid">
          <bgColor theme="0"/>
        </patternFill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500" sId="1">
    <nc r="G163">
      <f>G164</f>
    </nc>
  </rcc>
  <rcc rId="7501" sId="1" odxf="1" dxf="1">
    <nc r="B163" t="inlineStr">
      <is>
        <t>968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7502" sId="1" odxf="1" dxf="1">
    <nc r="C163" t="inlineStr">
      <is>
        <t>04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7503" sId="1" odxf="1" dxf="1">
    <nc r="D163" t="inlineStr">
      <is>
        <t>12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E163" start="0" length="0">
    <dxf>
      <font>
        <b val="0"/>
        <i/>
        <name val="Times New Roman"/>
        <family val="1"/>
      </font>
    </dxf>
  </rfmt>
  <rcc rId="7504" sId="1">
    <nc r="E163" t="inlineStr">
      <is>
        <t>03000 00000</t>
      </is>
    </nc>
  </rcc>
  <rfmt sheetId="1" sqref="B163:E163" start="0" length="2147483647">
    <dxf>
      <font>
        <i val="0"/>
      </font>
    </dxf>
  </rfmt>
  <rfmt sheetId="1" sqref="B163:E163" start="0" length="2147483647">
    <dxf>
      <font>
        <b/>
      </font>
    </dxf>
  </rfmt>
  <rcc rId="7505" sId="1">
    <oc r="G162">
      <f>G167+G180</f>
    </oc>
    <nc r="G162">
      <f>G167+G180+G163</f>
    </nc>
  </rcc>
  <rcc rId="7506" sId="1" numFmtId="4">
    <oc r="G182">
      <v>3.2</v>
    </oc>
    <nc r="G182">
      <v>3.8</v>
    </nc>
  </rcc>
  <rcc rId="7507" sId="1" numFmtId="4">
    <oc r="G193">
      <v>300</v>
    </oc>
    <nc r="G193">
      <v>0</v>
    </nc>
  </rcc>
  <rcc rId="7508" sId="1">
    <oc r="E198" t="inlineStr">
      <is>
        <t>99900 S2860</t>
      </is>
    </oc>
    <nc r="E198" t="inlineStr">
      <is>
        <t>99900 82900</t>
      </is>
    </nc>
  </rcc>
  <rcc rId="7509" sId="1" numFmtId="4">
    <oc r="G198">
      <f>700.32</f>
    </oc>
    <nc r="G198">
      <v>623.58000000000004</v>
    </nc>
  </rcc>
  <rcc rId="7510" sId="1">
    <oc r="E197" t="inlineStr">
      <is>
        <t>99900 S2860</t>
      </is>
    </oc>
    <nc r="E197" t="inlineStr">
      <is>
        <t>99900 82900</t>
      </is>
    </nc>
  </rcc>
  <rcc rId="7511" sId="1" xfDxf="1" dxf="1">
    <oc r="A197" t="inlineStr">
      <is>
        <t>Строительство системы централизованного водоснабжения у. Ташир Селенгинского района Республики Бурятия (в том числе разработка проектной и рабочей документации)</t>
      </is>
    </oc>
    <nc r="A197" t="inlineStr">
      <is>
        <t>Прочие мероприятия , связанные с выполнением обязательств ОМСУ</t>
      </is>
    </nc>
    <ndxf>
      <font>
        <i/>
        <name val="Times New Roman"/>
        <family val="1"/>
      </font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73FC67B9-3A5E-4402-A781-D3BF0209130F}" action="delete"/>
  <rdn rId="0" localSheetId="1" customView="1" name="Z_73FC67B9_3A5E_4402_A781_D3BF0209130F_.wvu.PrintArea" hidden="1" oldHidden="1">
    <formula>Ведом.структура!$A$5:$G$626</formula>
    <oldFormula>Ведом.структура!$A$5:$G$626</oldFormula>
  </rdn>
  <rdn rId="0" localSheetId="1" customView="1" name="Z_73FC67B9_3A5E_4402_A781_D3BF0209130F_.wvu.FilterData" hidden="1" oldHidden="1">
    <formula>Ведом.структура!$A$17:$I$624</formula>
    <oldFormula>Ведом.структура!$A$17:$I$624</oldFormula>
  </rdn>
  <rcv guid="{73FC67B9-3A5E-4402-A781-D3BF0209130F}" action="add"/>
</revisions>
</file>

<file path=xl/revisions/revisionLog1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514" sId="1" ref="A184:XFD184" action="insertRow"/>
  <rrc rId="7515" sId="1" ref="A184:XFD184" action="insertRow"/>
  <rfmt sheetId="1" sqref="A184" start="0" length="0">
    <dxf>
      <fill>
        <patternFill>
          <bgColor indexed="41"/>
        </patternFill>
      </fill>
    </dxf>
  </rfmt>
  <rcc rId="7516" sId="1" odxf="1" dxf="1">
    <nc r="B184" t="inlineStr">
      <is>
        <t>968</t>
      </is>
    </nc>
    <odxf>
      <fill>
        <patternFill>
          <bgColor indexed="15"/>
        </patternFill>
      </fill>
    </odxf>
    <ndxf>
      <fill>
        <patternFill>
          <bgColor indexed="41"/>
        </patternFill>
      </fill>
    </ndxf>
  </rcc>
  <rcc rId="7517" sId="1" odxf="1" dxf="1">
    <nc r="C184" t="inlineStr">
      <is>
        <t>05</t>
      </is>
    </nc>
    <odxf>
      <fill>
        <patternFill>
          <bgColor indexed="15"/>
        </patternFill>
      </fill>
    </odxf>
    <ndxf>
      <fill>
        <patternFill>
          <bgColor indexed="41"/>
        </patternFill>
      </fill>
    </ndxf>
  </rcc>
  <rfmt sheetId="1" sqref="D184" start="0" length="0">
    <dxf>
      <fill>
        <patternFill>
          <bgColor indexed="41"/>
        </patternFill>
      </fill>
    </dxf>
  </rfmt>
  <rfmt sheetId="1" sqref="E184" start="0" length="0">
    <dxf>
      <fill>
        <patternFill>
          <bgColor indexed="41"/>
        </patternFill>
      </fill>
    </dxf>
  </rfmt>
  <rfmt sheetId="1" sqref="F184" start="0" length="0">
    <dxf>
      <fill>
        <patternFill>
          <bgColor indexed="41"/>
        </patternFill>
      </fill>
    </dxf>
  </rfmt>
  <rfmt sheetId="1" sqref="G184" start="0" length="0">
    <dxf>
      <fill>
        <patternFill>
          <bgColor indexed="41"/>
        </patternFill>
      </fill>
    </dxf>
  </rfmt>
  <rfmt sheetId="1" sqref="H184" start="0" length="0">
    <dxf>
      <font>
        <i val="0"/>
        <name val="Times New Roman CYR"/>
        <family val="1"/>
      </font>
    </dxf>
  </rfmt>
  <rfmt sheetId="1" sqref="I184" start="0" length="0">
    <dxf>
      <font>
        <i val="0"/>
        <name val="Times New Roman CYR"/>
        <family val="1"/>
      </font>
    </dxf>
  </rfmt>
  <rfmt sheetId="1" sqref="A184:XFD184" start="0" length="0">
    <dxf>
      <font>
        <i val="0"/>
        <name val="Times New Roman CYR"/>
        <family val="1"/>
      </font>
    </dxf>
  </rfmt>
  <rcc rId="7518" sId="1">
    <nc r="D184" t="inlineStr">
      <is>
        <t>01</t>
      </is>
    </nc>
  </rcc>
  <rcc rId="7519" sId="1">
    <nc r="G184">
      <f>G185</f>
    </nc>
  </rcc>
  <rfmt sheetId="1" sqref="A185:XFD185">
    <dxf>
      <fill>
        <patternFill>
          <bgColor theme="0"/>
        </patternFill>
      </fill>
    </dxf>
  </rfmt>
  <rrc rId="7520" sId="1" ref="A185:XFD185" action="insertRow"/>
  <rfmt sheetId="1" sqref="A185:XFD185">
    <dxf>
      <fill>
        <patternFill>
          <bgColor theme="0"/>
        </patternFill>
      </fill>
    </dxf>
  </rfmt>
  <rrc rId="7521" sId="1" ref="A186:XFD186" action="insertRow"/>
  <rcc rId="7522" sId="1">
    <nc r="B187" t="inlineStr">
      <is>
        <t>968</t>
      </is>
    </nc>
  </rcc>
  <rcc rId="7523" sId="1">
    <nc r="C187" t="inlineStr">
      <is>
        <t>05</t>
      </is>
    </nc>
  </rcc>
  <rcc rId="7524" sId="1">
    <nc r="D187" t="inlineStr">
      <is>
        <t>01</t>
      </is>
    </nc>
  </rcc>
  <rcc rId="7525" sId="1">
    <nc r="E187" t="inlineStr">
      <is>
        <t>999F3 67483</t>
      </is>
    </nc>
  </rcc>
  <rcc rId="7526" sId="1">
    <nc r="F187" t="inlineStr">
      <is>
        <t>540</t>
      </is>
    </nc>
  </rcc>
  <rcc rId="7527" sId="1" odxf="1" dxf="1">
    <nc r="A187" t="inlineStr">
      <is>
        <t>Иные межбюджетные трансферты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A187:XFD187" start="0" length="2147483647">
    <dxf>
      <font>
        <b/>
      </font>
    </dxf>
  </rfmt>
  <rfmt sheetId="1" sqref="A187:XFD187" start="0" length="2147483647">
    <dxf>
      <font>
        <b val="0"/>
      </font>
    </dxf>
  </rfmt>
  <rcc rId="7528" sId="1" numFmtId="4">
    <nc r="G187">
      <v>185338.0704</v>
    </nc>
  </rcc>
  <rcc rId="7529" sId="1" odxf="1" dxf="1">
    <nc r="B186" t="inlineStr">
      <is>
        <t>968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7530" sId="1" odxf="1" dxf="1">
    <nc r="C186" t="inlineStr">
      <is>
        <t>05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7531" sId="1" odxf="1" dxf="1">
    <nc r="D186" t="inlineStr">
      <is>
        <t>01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7532" sId="1" odxf="1" dxf="1">
    <nc r="E186" t="inlineStr">
      <is>
        <t>999F3 67483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7533" sId="1" xfDxf="1" dxf="1">
    <nc r="A186" t="inlineStr">
      <is>
        <t>Обеспечение мероприятий по переселению граждан из ава-рийного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Фонда содействия реформированию жилищно-коммунального хозяйства</t>
      </is>
    </nc>
    <ndxf>
      <font>
        <b/>
        <name val="Times New Roman"/>
        <family val="1"/>
      </font>
      <fill>
        <patternFill patternType="solid">
          <bgColor theme="0"/>
        </patternFill>
      </fill>
      <alignment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A186" start="0" length="2147483647">
    <dxf>
      <font>
        <b val="0"/>
      </font>
    </dxf>
  </rfmt>
  <rcc rId="7534" sId="1">
    <nc r="G186">
      <f>G187</f>
    </nc>
  </rcc>
  <rfmt sheetId="1" sqref="G186" start="0" length="2147483647">
    <dxf>
      <font>
        <b val="0"/>
      </font>
    </dxf>
  </rfmt>
  <rcc rId="7535" sId="1" odxf="1" dxf="1">
    <nc r="A185" t="inlineStr">
      <is>
        <t>Непрограммные расходы</t>
      </is>
    </nc>
    <odxf>
      <fill>
        <patternFill patternType="solid">
          <bgColor theme="0"/>
        </patternFill>
      </fill>
      <alignment horizontal="general"/>
    </odxf>
    <ndxf>
      <fill>
        <patternFill patternType="none">
          <bgColor indexed="65"/>
        </patternFill>
      </fill>
      <alignment horizontal="left"/>
    </ndxf>
  </rcc>
  <rcc rId="7536" sId="1" odxf="1" dxf="1">
    <nc r="B185" t="inlineStr">
      <is>
        <t>968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7537" sId="1" odxf="1" dxf="1">
    <nc r="C185" t="inlineStr">
      <is>
        <t>05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7538" sId="1" odxf="1" dxf="1">
    <nc r="D185" t="inlineStr">
      <is>
        <t>01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E185" start="0" length="0">
    <dxf>
      <font>
        <b val="0"/>
        <name val="Times New Roman"/>
        <family val="1"/>
      </font>
    </dxf>
  </rfmt>
  <rfmt sheetId="1" sqref="A185:XFD185" start="0" length="2147483647">
    <dxf>
      <font>
        <b val="0"/>
      </font>
    </dxf>
  </rfmt>
  <rfmt sheetId="1" sqref="A185:XFD185" start="0" length="2147483647">
    <dxf>
      <font>
        <b/>
      </font>
    </dxf>
  </rfmt>
  <rcc rId="7539" sId="1">
    <nc r="E185" t="inlineStr">
      <is>
        <t>99900 00000</t>
      </is>
    </nc>
  </rcc>
  <rcc rId="7540" sId="1">
    <nc r="G185">
      <f>G186</f>
    </nc>
  </rcc>
  <rcc rId="7541" sId="1" xfDxf="1" dxf="1">
    <nc r="A184" t="inlineStr">
      <is>
        <t>Жилищное хозяйство</t>
      </is>
    </nc>
    <ndxf>
      <font>
        <b/>
        <name val="Times New Roman"/>
        <family val="1"/>
      </font>
      <fill>
        <patternFill patternType="solid">
          <bgColor indexed="41"/>
        </patternFill>
      </fill>
      <alignment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A186:G186" start="0" length="2147483647">
    <dxf>
      <font>
        <i/>
      </font>
    </dxf>
  </rfmt>
  <rrc rId="7542" sId="1" ref="A194:XFD194" action="deleteRow">
    <undo index="0" exp="ref" v="1" dr="G194" r="G188" sId="1"/>
    <rfmt sheetId="1" xfDxf="1" sqref="A194:XFD194" start="0" length="0">
      <dxf>
        <font>
          <name val="Times New Roman CYR"/>
          <family val="1"/>
        </font>
        <alignment wrapText="1"/>
      </dxf>
    </rfmt>
    <rcc rId="0" sId="1" dxf="1">
      <nc r="A194" t="inlineStr">
        <is>
          <t>Муниципальная программа "Чистая вода на 2020-2024 годы"</t>
        </is>
      </nc>
      <ndxf>
        <font>
          <b/>
          <name val="Times New Roman"/>
          <family val="1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4" t="inlineStr">
        <is>
          <t>968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4" t="inlineStr">
        <is>
          <t>05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4" t="inlineStr">
        <is>
          <t>02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94" t="inlineStr">
        <is>
          <t>17000 00000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94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94">
        <f>G195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543" sId="1" ref="A194:XFD194" action="deleteRow">
    <rfmt sheetId="1" xfDxf="1" sqref="A194:XFD194" start="0" length="0">
      <dxf>
        <font>
          <name val="Times New Roman CYR"/>
          <family val="1"/>
        </font>
        <alignment wrapText="1"/>
      </dxf>
    </rfmt>
    <rcc rId="0" sId="1" dxf="1">
      <nc r="A194" t="inlineStr">
        <is>
          <t>Основное мероприятие "Улучшение качества питьевой воды"</t>
        </is>
      </nc>
      <ndxf>
        <font>
          <i/>
          <name val="Times New Roman"/>
          <family val="1"/>
        </font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4" t="inlineStr">
        <is>
          <t>968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4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4" t="inlineStr">
        <is>
          <t>02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94" t="inlineStr">
        <is>
          <t>17001 00000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94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94">
        <f>G195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544" sId="1" ref="A194:XFD194" action="deleteRow">
    <rfmt sheetId="1" xfDxf="1" sqref="A194:XFD194" start="0" length="0">
      <dxf>
        <font>
          <i/>
          <name val="Times New Roman CYR"/>
        </font>
        <alignment wrapText="1"/>
      </dxf>
    </rfmt>
    <rcc rId="0" sId="1" dxf="1">
      <nc r="A194" t="inlineStr">
        <is>
          <t>Прочие мероприятия, связанные с выполнением обязательств органов местного самоуправления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4" t="inlineStr">
        <is>
          <t>968</t>
        </is>
      </nc>
      <ndxf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4" t="inlineStr">
        <is>
          <t>05</t>
        </is>
      </nc>
      <ndxf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4" t="inlineStr">
        <is>
          <t>02</t>
        </is>
      </nc>
      <ndxf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94" t="inlineStr">
        <is>
          <t>17001 82900</t>
        </is>
      </nc>
      <ndxf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94" start="0" length="0">
      <dxf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94">
        <f>G195</f>
      </nc>
      <ndxf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545" sId="1" ref="A194:XFD194" action="deleteRow">
    <rfmt sheetId="1" xfDxf="1" sqref="A194:XFD194" start="0" length="0">
      <dxf>
        <font>
          <name val="Times New Roman CYR"/>
          <family val="1"/>
        </font>
        <alignment wrapText="1"/>
      </dxf>
    </rfmt>
    <rcc rId="0" sId="1" dxf="1">
      <nc r="A194" t="inlineStr">
        <is>
          <t>Прочие закупки товаров, работ и услуг для государственных (муниципальных) нужд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4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4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4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94" t="inlineStr">
        <is>
          <t>17001 82900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94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94">
        <v>0</v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7546" sId="1">
    <oc r="G188">
      <f>#REF!+G194+G189</f>
    </oc>
    <nc r="G188">
      <f>G194+G189</f>
    </nc>
  </rcc>
  <rcc rId="7547" sId="1" numFmtId="4">
    <oc r="G204">
      <f>11928.51796+237.65143+12.16387</f>
    </oc>
    <nc r="G204">
      <v>15154.07223</v>
    </nc>
  </rcc>
  <rrc rId="7548" sId="1" ref="A205:XFD205" action="insertRow"/>
  <rrc rId="7549" sId="1" ref="A205:XFD205" action="insertRow"/>
  <rrc rId="7550" sId="1" ref="A205:XFD205" action="insertRow"/>
  <rcc rId="7551" sId="1" odxf="1" dxf="1">
    <nc r="A207" t="inlineStr">
      <is>
        <t>Иные межбюджетные трансферты</t>
      </is>
    </nc>
    <odxf>
      <font>
        <color indexed="8"/>
        <name val="Times New Roman"/>
        <family val="1"/>
      </font>
    </odxf>
    <ndxf>
      <font>
        <color indexed="8"/>
        <name val="Times New Roman"/>
        <family val="1"/>
      </font>
    </ndxf>
  </rcc>
  <rcc rId="7552" sId="1">
    <nc r="B207" t="inlineStr">
      <is>
        <t>968</t>
      </is>
    </nc>
  </rcc>
  <rcc rId="7553" sId="1">
    <nc r="C207" t="inlineStr">
      <is>
        <t>05</t>
      </is>
    </nc>
  </rcc>
  <rcc rId="7554" sId="1">
    <nc r="D207" t="inlineStr">
      <is>
        <t>03</t>
      </is>
    </nc>
  </rcc>
  <rcc rId="7555" sId="1">
    <nc r="E207" t="inlineStr">
      <is>
        <t>25003 82900</t>
      </is>
    </nc>
  </rcc>
  <rcc rId="7556" sId="1">
    <nc r="F207" t="inlineStr">
      <is>
        <t>540</t>
      </is>
    </nc>
  </rcc>
  <rcc rId="7557" sId="1" numFmtId="4">
    <nc r="G207">
      <v>100</v>
    </nc>
  </rcc>
  <rfmt sheetId="1" sqref="A206" start="0" length="0">
    <dxf>
      <font>
        <color indexed="8"/>
        <name val="Times New Roman"/>
        <family val="1"/>
      </font>
    </dxf>
  </rfmt>
  <rrc rId="7558" sId="1" ref="A205:XFD206" action="insertRow"/>
  <rcc rId="7559" sId="1">
    <nc r="B208" t="inlineStr">
      <is>
        <t>968</t>
      </is>
    </nc>
  </rcc>
  <rcc rId="7560" sId="1">
    <nc r="C208" t="inlineStr">
      <is>
        <t>05</t>
      </is>
    </nc>
  </rcc>
  <rcc rId="7561" sId="1">
    <nc r="D208" t="inlineStr">
      <is>
        <t>03</t>
      </is>
    </nc>
  </rcc>
  <rcc rId="7562" sId="1">
    <nc r="G208">
      <f>G209</f>
    </nc>
  </rcc>
  <rcc rId="7563" sId="1" xfDxf="1" dxf="1">
    <nc r="A208" t="inlineStr">
      <is>
        <t>Прочие мероприятия , связанные с выполнением обязательств ОМСУ</t>
      </is>
    </nc>
    <ndxf>
      <font>
        <color indexed="8"/>
        <name val="Times New Roman"/>
        <family val="1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564" sId="1">
    <nc r="E208" t="inlineStr">
      <is>
        <t>25003 82900</t>
      </is>
    </nc>
  </rcc>
  <rcc rId="7565" sId="1">
    <nc r="B207" t="inlineStr">
      <is>
        <t>968</t>
      </is>
    </nc>
  </rcc>
  <rcc rId="7566" sId="1">
    <nc r="C207" t="inlineStr">
      <is>
        <t>05</t>
      </is>
    </nc>
  </rcc>
  <rcc rId="7567" sId="1">
    <nc r="D207" t="inlineStr">
      <is>
        <t>03</t>
      </is>
    </nc>
  </rcc>
  <rcc rId="7568" sId="1">
    <nc r="E207" t="inlineStr">
      <is>
        <t>25003 00000</t>
      </is>
    </nc>
  </rcc>
  <rcc rId="7569" sId="1">
    <nc r="G207">
      <f>G208</f>
    </nc>
  </rcc>
  <rcc rId="7570" sId="1" xfDxf="1" dxf="1">
    <nc r="A207" t="inlineStr">
      <is>
        <t>Основное мероприятие "Повышение уровня благоустройства территории""</t>
      </is>
    </nc>
    <ndxf>
      <font>
        <color indexed="8"/>
        <name val="Times New Roman"/>
        <family val="1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A208:G208" start="0" length="2147483647">
    <dxf>
      <font>
        <i/>
      </font>
    </dxf>
  </rfmt>
  <rfmt sheetId="1" sqref="A207:G207" start="0" length="2147483647">
    <dxf>
      <font>
        <i/>
      </font>
    </dxf>
  </rfmt>
  <rcc rId="7571" sId="1" odxf="1" dxf="1">
    <nc r="A206" t="inlineStr">
      <is>
        <t>Иные межбюджетные трансферты</t>
      </is>
    </nc>
    <odxf>
      <font>
        <color indexed="8"/>
        <name val="Times New Roman"/>
        <family val="1"/>
      </font>
    </odxf>
    <ndxf>
      <font>
        <color indexed="8"/>
        <name val="Times New Roman"/>
        <family val="1"/>
      </font>
    </ndxf>
  </rcc>
  <rcc rId="7572" sId="1">
    <nc r="B206" t="inlineStr">
      <is>
        <t>968</t>
      </is>
    </nc>
  </rcc>
  <rcc rId="7573" sId="1">
    <nc r="C206" t="inlineStr">
      <is>
        <t>05</t>
      </is>
    </nc>
  </rcc>
  <rcc rId="7574" sId="1">
    <nc r="D206" t="inlineStr">
      <is>
        <t>03</t>
      </is>
    </nc>
  </rcc>
  <rcc rId="7575" sId="1">
    <nc r="F206" t="inlineStr">
      <is>
        <t>540</t>
      </is>
    </nc>
  </rcc>
  <rcc rId="7576" sId="1">
    <nc r="E206" t="inlineStr">
      <is>
        <t>25002 82900</t>
      </is>
    </nc>
  </rcc>
  <rcc rId="7577" sId="1" numFmtId="4">
    <nc r="G206">
      <v>14945.95651</v>
    </nc>
  </rcc>
  <rrc rId="7578" sId="1" ref="A205:XFD206" action="insertRow"/>
  <rcc rId="7579" sId="1">
    <nc r="B207" t="inlineStr">
      <is>
        <t>968</t>
      </is>
    </nc>
  </rcc>
  <rcc rId="7580" sId="1">
    <nc r="C207" t="inlineStr">
      <is>
        <t>05</t>
      </is>
    </nc>
  </rcc>
  <rcc rId="7581" sId="1">
    <nc r="D207" t="inlineStr">
      <is>
        <t>03</t>
      </is>
    </nc>
  </rcc>
  <rcc rId="7582" sId="1">
    <nc r="E207" t="inlineStr">
      <is>
        <t>25002 82900</t>
      </is>
    </nc>
  </rcc>
  <rcc rId="7583" sId="1" odxf="1" dxf="1">
    <nc r="A207" t="inlineStr">
      <is>
        <t>Прочие мероприятия , связанные с выполнением обязательств ОМСУ</t>
      </is>
    </nc>
    <odxf>
      <font>
        <i val="0"/>
        <color indexed="8"/>
        <name val="Times New Roman"/>
        <family val="1"/>
      </font>
    </odxf>
    <ndxf>
      <font>
        <i/>
        <color indexed="8"/>
        <name val="Times New Roman"/>
        <family val="1"/>
      </font>
    </ndxf>
  </rcc>
  <rfmt sheetId="1" sqref="B207:G207" start="0" length="2147483647">
    <dxf>
      <font>
        <i/>
      </font>
    </dxf>
  </rfmt>
  <rcc rId="7584" sId="1">
    <nc r="G207">
      <f>G208</f>
    </nc>
  </rcc>
  <rcc rId="7585" sId="1" odxf="1" dxf="1">
    <nc r="B206" t="inlineStr">
      <is>
        <t>968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7586" sId="1" odxf="1" dxf="1">
    <nc r="C206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7587" sId="1" odxf="1" dxf="1">
    <nc r="D206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206" start="0" length="0">
    <dxf>
      <font>
        <i/>
        <name val="Times New Roman"/>
        <family val="1"/>
      </font>
    </dxf>
  </rfmt>
  <rcc rId="7588" sId="1">
    <nc r="E206" t="inlineStr">
      <is>
        <t>25002 00000</t>
      </is>
    </nc>
  </rcc>
  <rcc rId="7589" sId="1">
    <nc r="G206">
      <f>G207</f>
    </nc>
  </rcc>
  <rcc rId="7590" sId="1" xfDxf="1" dxf="1">
    <nc r="A206" t="inlineStr">
      <is>
        <t>Основное мероприятие "Выполнение работ по санитарной очистке территорий Селенгинского района"</t>
      </is>
    </nc>
    <ndxf>
      <font>
        <color indexed="8"/>
        <name val="Times New Roman"/>
        <family val="1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A206" start="0" length="2147483647">
    <dxf>
      <font>
        <i/>
      </font>
    </dxf>
  </rfmt>
  <rfmt sheetId="1" sqref="G206" start="0" length="2147483647">
    <dxf>
      <font>
        <i/>
      </font>
    </dxf>
  </rfmt>
  <rfmt sheetId="1" sqref="A205:XFD205" start="0" length="2147483647">
    <dxf>
      <font>
        <b/>
      </font>
    </dxf>
  </rfmt>
  <rcc rId="7591" sId="1" odxf="1" dxf="1">
    <nc r="B205" t="inlineStr">
      <is>
        <t>968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7592" sId="1" odxf="1" dxf="1">
    <nc r="C205" t="inlineStr">
      <is>
        <t>05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7593" sId="1" odxf="1" dxf="1">
    <nc r="D205" t="inlineStr">
      <is>
        <t>03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E205" start="0" length="0">
    <dxf>
      <font>
        <b val="0"/>
        <i/>
        <name val="Times New Roman"/>
        <family val="1"/>
      </font>
    </dxf>
  </rfmt>
  <rcc rId="7594" sId="1">
    <nc r="E205" t="inlineStr">
      <is>
        <t>25000 00000</t>
      </is>
    </nc>
  </rcc>
  <rcc rId="7595" sId="1">
    <nc r="G205">
      <f>G206+G209</f>
    </nc>
  </rcc>
  <rfmt sheetId="1" sqref="A205:XFD205" start="0" length="2147483647">
    <dxf>
      <font>
        <i/>
      </font>
    </dxf>
  </rfmt>
  <rfmt sheetId="1" sqref="A205:XFD205" start="0" length="2147483647">
    <dxf>
      <font>
        <i val="0"/>
      </font>
    </dxf>
  </rfmt>
  <rfmt sheetId="1" sqref="A205:XFD205" start="0" length="2147483647">
    <dxf>
      <font>
        <b val="0"/>
      </font>
    </dxf>
  </rfmt>
  <rfmt sheetId="1" sqref="A205:XFD205" start="0" length="2147483647">
    <dxf>
      <font>
        <b/>
      </font>
    </dxf>
  </rfmt>
  <rcc rId="7596" sId="1" xfDxf="1" dxf="1">
    <nc r="A205" t="inlineStr">
      <is>
        <t>Муниципальная программа "Охрана окружающей среды в муниципальном образовании "Селенгинский район" на 2023-2025гг."</t>
      </is>
    </nc>
    <ndxf>
      <font>
        <b/>
        <color indexed="8"/>
        <name val="Times New Roman"/>
        <family val="1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597" sId="1">
    <oc r="G199">
      <f>G200+G212</f>
    </oc>
    <nc r="G199">
      <f>G200+G212+G205</f>
    </nc>
  </rcc>
  <rrc rId="7598" sId="1" ref="A213:XFD215" action="insertRow"/>
  <rcc rId="7599" sId="1" odxf="1" dxf="1">
    <oc r="F217" t="inlineStr">
      <is>
        <t>244</t>
      </is>
    </oc>
    <nc r="F217" t="inlineStr">
      <is>
        <t>540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7600" sId="1" odxf="1" dxf="1">
    <oc r="A217" t="inlineStr">
      <is>
        <t>Прочие закупки товаров, работ и услуг для государственных (муниципальных) нужд</t>
      </is>
    </oc>
    <nc r="A217" t="inlineStr">
      <is>
        <t>Иные межбюджетные трансферты</t>
      </is>
    </nc>
    <odxf>
      <font>
        <color indexed="8"/>
        <name val="Times New Roman"/>
        <family val="1"/>
      </font>
    </odxf>
    <ndxf>
      <font>
        <color indexed="8"/>
        <name val="Times New Roman"/>
        <family val="1"/>
      </font>
    </ndxf>
  </rcc>
  <rcc rId="7601" sId="1">
    <oc r="E218" t="inlineStr">
      <is>
        <t>99900 82900</t>
      </is>
    </oc>
    <nc r="E218" t="inlineStr">
      <is>
        <t>99900 74330</t>
      </is>
    </nc>
  </rcc>
  <rcc rId="7602" sId="1">
    <oc r="E217" t="inlineStr">
      <is>
        <t>99900 82900</t>
      </is>
    </oc>
    <nc r="E217" t="inlineStr">
      <is>
        <t>99900 74330</t>
      </is>
    </nc>
  </rcc>
  <rcc rId="7603" sId="1" numFmtId="4">
    <oc r="G218">
      <v>3100</v>
    </oc>
    <nc r="G218">
      <v>273.09755999999999</v>
    </nc>
  </rcc>
  <rcc rId="7604" sId="1" numFmtId="4">
    <oc r="G217">
      <v>14841.30687</v>
    </oc>
    <nc r="G217">
      <v>273.09755999999999</v>
    </nc>
  </rcc>
  <rcc rId="7605" sId="1">
    <oc r="E216" t="inlineStr">
      <is>
        <t>99900 82900</t>
      </is>
    </oc>
    <nc r="E216" t="inlineStr">
      <is>
        <t>99900 74330</t>
      </is>
    </nc>
  </rcc>
  <rcc rId="7606" sId="1" xfDxf="1" dxf="1">
    <oc r="A216" t="inlineStr">
      <is>
        <t>Прочие мероприятия , связанные с выполнением обязательств ОМСУ</t>
      </is>
    </oc>
    <nc r="A216" t="inlineStr">
      <is>
    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    </is>
    </nc>
    <ndxf>
      <font>
        <i/>
        <name val="Times New Roman"/>
        <family val="1"/>
      </font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07" sId="1" odxf="1" dxf="1">
    <nc r="A214" t="inlineStr">
      <is>
        <t>Иные межбюджетные трансферты</t>
      </is>
    </nc>
    <odxf>
      <font>
        <b/>
        <name val="Times New Roman"/>
        <family val="1"/>
      </font>
      <alignment horizontal="general" vertical="top"/>
    </odxf>
    <ndxf>
      <font>
        <b val="0"/>
        <color indexed="8"/>
        <name val="Times New Roman"/>
        <family val="1"/>
      </font>
      <alignment horizontal="left" vertical="center"/>
    </ndxf>
  </rcc>
  <rcc rId="7608" sId="1" odxf="1" dxf="1">
    <nc r="B214" t="inlineStr">
      <is>
        <t>968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7609" sId="1" odxf="1" dxf="1">
    <nc r="C214" t="inlineStr">
      <is>
        <t>05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7610" sId="1" odxf="1" dxf="1">
    <nc r="D214" t="inlineStr">
      <is>
        <t>03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E214" start="0" length="0">
    <dxf>
      <font>
        <b val="0"/>
        <name val="Times New Roman"/>
        <family val="1"/>
      </font>
    </dxf>
  </rfmt>
  <rcc rId="7611" sId="1" odxf="1" dxf="1">
    <nc r="F214" t="inlineStr">
      <is>
        <t>540</t>
      </is>
    </nc>
    <odxf>
      <font>
        <b/>
        <name val="Times New Roman"/>
        <family val="1"/>
      </font>
      <fill>
        <patternFill patternType="none">
          <bgColor indexed="65"/>
        </patternFill>
      </fill>
    </odxf>
    <ndxf>
      <font>
        <b val="0"/>
        <name val="Times New Roman"/>
        <family val="1"/>
      </font>
      <fill>
        <patternFill patternType="solid">
          <bgColor theme="0"/>
        </patternFill>
      </fill>
    </ndxf>
  </rcc>
  <rcc rId="7612" sId="1" odxf="1" dxf="1">
    <nc r="A215" t="inlineStr">
      <is>
        <t>Субсидии автономным учреждениям на иные цели</t>
      </is>
    </nc>
    <odxf>
      <font>
        <b/>
        <name val="Times New Roman"/>
        <family val="1"/>
      </font>
      <alignment horizontal="general" vertical="top"/>
    </odxf>
    <ndxf>
      <font>
        <b val="0"/>
        <color indexed="8"/>
        <name val="Times New Roman"/>
        <family val="1"/>
      </font>
      <alignment horizontal="left" vertical="center"/>
    </ndxf>
  </rcc>
  <rcc rId="7613" sId="1" odxf="1" dxf="1">
    <nc r="B215" t="inlineStr">
      <is>
        <t>968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7614" sId="1" odxf="1" dxf="1">
    <nc r="C215" t="inlineStr">
      <is>
        <t>05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7615" sId="1" odxf="1" dxf="1">
    <nc r="D215" t="inlineStr">
      <is>
        <t>03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E215" start="0" length="0">
    <dxf>
      <font>
        <b val="0"/>
        <name val="Times New Roman"/>
        <family val="1"/>
      </font>
    </dxf>
  </rfmt>
  <rcc rId="7616" sId="1" odxf="1" dxf="1">
    <nc r="F215" t="inlineStr">
      <is>
        <t>622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7617" sId="1">
    <nc r="E214" t="inlineStr">
      <is>
        <t>99900 55050</t>
      </is>
    </nc>
  </rcc>
  <rcc rId="7618" sId="1">
    <nc r="E215" t="inlineStr">
      <is>
        <t>99900 55050</t>
      </is>
    </nc>
  </rcc>
  <rcc rId="7619" sId="1" numFmtId="4">
    <nc r="G215">
      <v>27039.200000000001</v>
    </nc>
  </rcc>
  <rcc rId="7620" sId="1" numFmtId="4">
    <nc r="G214">
      <v>27039.200000000001</v>
    </nc>
  </rcc>
  <rfmt sheetId="1" sqref="G214:G215" start="0" length="2147483647">
    <dxf>
      <font>
        <b val="0"/>
      </font>
    </dxf>
  </rfmt>
  <rcc rId="7621" sId="1" odxf="1" dxf="1">
    <nc r="B213" t="inlineStr">
      <is>
        <t>968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7622" sId="1" odxf="1" dxf="1">
    <nc r="C213" t="inlineStr">
      <is>
        <t>05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7623" sId="1" odxf="1" dxf="1">
    <nc r="D213" t="inlineStr">
      <is>
        <t>03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7624" sId="1" odxf="1" dxf="1">
    <nc r="E213" t="inlineStr">
      <is>
        <t>99900 55050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7625" sId="1">
    <nc r="G213">
      <f>G214+G215</f>
    </nc>
  </rcc>
  <rfmt sheetId="1" sqref="G213" start="0" length="2147483647">
    <dxf>
      <font>
        <b val="0"/>
      </font>
    </dxf>
  </rfmt>
  <rfmt sheetId="1" sqref="G213" start="0" length="2147483647">
    <dxf>
      <font>
        <i/>
      </font>
    </dxf>
  </rfmt>
  <rfmt sheetId="1" sqref="A213:XFD213" start="0" length="2147483647">
    <dxf>
      <font>
        <i/>
      </font>
    </dxf>
  </rfmt>
  <rfmt sheetId="1" sqref="A213:XFD213" start="0" length="2147483647">
    <dxf>
      <font>
        <b val="0"/>
      </font>
    </dxf>
  </rfmt>
  <rcc rId="7626" sId="1" xfDxf="1" dxf="1">
    <nc r="A213" t="inlineStr">
      <is>
    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    </is>
    </nc>
    <ndxf>
      <font>
        <i/>
        <name val="Times New Roman"/>
        <family val="1"/>
      </font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27" sId="1">
    <oc r="G212">
      <f>G216</f>
    </oc>
    <nc r="G212">
      <f>G216+G213</f>
    </nc>
  </rcc>
  <rrc rId="7628" sId="1" ref="A223:XFD223" action="insertRow"/>
  <rcc rId="7629" sId="1" odxf="1" dxf="1">
    <nc r="A223" t="inlineStr">
      <is>
        <t>Субсидии автономным учреждениям на иные цели</t>
      </is>
    </nc>
    <odxf>
      <font>
        <name val="Times New Roman"/>
        <family val="1"/>
      </font>
      <fill>
        <patternFill patternType="solid">
          <bgColor theme="0"/>
        </patternFill>
      </fill>
    </odxf>
    <ndxf>
      <font>
        <color indexed="8"/>
        <name val="Times New Roman"/>
        <family val="1"/>
      </font>
      <fill>
        <patternFill patternType="none">
          <bgColor indexed="65"/>
        </patternFill>
      </fill>
    </ndxf>
  </rcc>
  <rcc rId="7630" sId="1">
    <nc r="B223" t="inlineStr">
      <is>
        <t>968</t>
      </is>
    </nc>
  </rcc>
  <rcc rId="7631" sId="1">
    <nc r="C223" t="inlineStr">
      <is>
        <t>05</t>
      </is>
    </nc>
  </rcc>
  <rcc rId="7632" sId="1">
    <nc r="D223" t="inlineStr">
      <is>
        <t>05</t>
      </is>
    </nc>
  </rcc>
  <rcc rId="7633" sId="1">
    <nc r="E223" t="inlineStr">
      <is>
        <t>999F2 54240</t>
      </is>
    </nc>
  </rcc>
  <rcc rId="7634" sId="1">
    <nc r="F223" t="inlineStr">
      <is>
        <t>622</t>
      </is>
    </nc>
  </rcc>
  <rcc rId="7635" sId="1" numFmtId="4">
    <nc r="G223">
      <v>85000</v>
    </nc>
  </rcc>
  <rcc rId="7636" sId="1">
    <oc r="G221">
      <f>G222</f>
    </oc>
    <nc r="G221">
      <f>G222+G223</f>
    </nc>
  </rcc>
  <rrc rId="7637" sId="1" ref="A253:XFD253" action="insertRow"/>
  <rfmt sheetId="1" sqref="A253:XFD253">
    <dxf>
      <fill>
        <patternFill>
          <bgColor theme="0"/>
        </patternFill>
      </fill>
    </dxf>
  </rfmt>
  <rrc rId="7638" sId="1" ref="A253:XFD254" action="insertRow"/>
  <rfmt sheetId="1" sqref="A253:XFD254">
    <dxf>
      <fill>
        <patternFill>
          <bgColor theme="0"/>
        </patternFill>
      </fill>
    </dxf>
  </rfmt>
  <rcc rId="7639" sId="1">
    <nc r="B255" t="inlineStr">
      <is>
        <t>968</t>
      </is>
    </nc>
  </rcc>
  <rcc rId="7640" sId="1">
    <nc r="C255" t="inlineStr">
      <is>
        <t>10</t>
      </is>
    </nc>
  </rcc>
  <rcc rId="7641" sId="1">
    <nc r="D255" t="inlineStr">
      <is>
        <t>03</t>
      </is>
    </nc>
  </rcc>
  <rcc rId="7642" sId="1">
    <nc r="E255" t="inlineStr">
      <is>
        <t>06040 L5760</t>
      </is>
    </nc>
  </rcc>
  <rcc rId="7643" sId="1">
    <nc r="F255" t="inlineStr">
      <is>
        <t>622</t>
      </is>
    </nc>
  </rcc>
  <rcc rId="7644" sId="1" numFmtId="4">
    <nc r="G255">
      <v>8630.0681999999997</v>
    </nc>
  </rcc>
  <rfmt sheetId="1" sqref="A255:XFD255" start="0" length="2147483647">
    <dxf>
      <font>
        <b val="0"/>
      </font>
    </dxf>
  </rfmt>
  <rcc rId="7645" sId="1" odxf="1" dxf="1">
    <nc r="A255" t="inlineStr">
      <is>
        <t>Субсидии автономным учреждениям на иные цели</t>
      </is>
    </nc>
    <odxf>
      <fill>
        <patternFill patternType="solid">
          <bgColor theme="0"/>
        </patternFill>
      </fill>
      <alignment horizontal="general"/>
    </odxf>
    <ndxf>
      <fill>
        <patternFill patternType="none">
          <bgColor indexed="65"/>
        </patternFill>
      </fill>
      <alignment horizontal="left"/>
    </ndxf>
  </rcc>
  <rcc rId="7646" sId="1" odxf="1" dxf="1">
    <nc r="B254" t="inlineStr">
      <is>
        <t>968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7647" sId="1" odxf="1" dxf="1">
    <nc r="C254" t="inlineStr">
      <is>
        <t>10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7648" sId="1" odxf="1" dxf="1">
    <nc r="D254" t="inlineStr">
      <is>
        <t>03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7649" sId="1" odxf="1" dxf="1">
    <nc r="E254" t="inlineStr">
      <is>
        <t>06040 L5760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7650" sId="1">
    <nc r="G254">
      <f>G255</f>
    </nc>
  </rcc>
  <rfmt sheetId="1" sqref="G254" start="0" length="2147483647">
    <dxf>
      <font>
        <b val="0"/>
      </font>
    </dxf>
  </rfmt>
  <rcc rId="7651" sId="1" xfDxf="1" dxf="1">
    <nc r="A254" t="inlineStr">
      <is>
        <t>Обеспечение комплексного развития сельских территорий</t>
      </is>
    </nc>
    <ndxf>
      <font>
        <b/>
        <name val="Times New Roman"/>
        <family val="1"/>
      </font>
      <fill>
        <patternFill patternType="solid">
          <bgColor theme="0"/>
        </patternFill>
      </fill>
      <alignment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A254" start="0" length="2147483647">
    <dxf>
      <font>
        <b val="0"/>
      </font>
    </dxf>
  </rfmt>
  <rfmt sheetId="1" sqref="A254:G254" start="0" length="2147483647">
    <dxf>
      <font>
        <i/>
      </font>
    </dxf>
  </rfmt>
  <rcc rId="7652" sId="1" xfDxf="1" dxf="1">
    <nc r="A253" t="inlineStr">
      <is>
        <t>Реализация мероприятий по строительству жилья, предоставляемого по договору найма жилого помещения</t>
      </is>
    </nc>
    <ndxf>
      <font>
        <b/>
        <name val="Times New Roman"/>
        <family val="1"/>
      </font>
      <fill>
        <patternFill patternType="solid">
          <bgColor theme="0"/>
        </patternFill>
      </fill>
      <alignment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A253" start="0" length="2147483647">
    <dxf>
      <font>
        <b val="0"/>
      </font>
    </dxf>
  </rfmt>
  <rfmt sheetId="1" sqref="A253" start="0" length="2147483647">
    <dxf>
      <font>
        <i/>
      </font>
    </dxf>
  </rfmt>
  <rcc rId="7653" sId="1">
    <nc r="B253" t="inlineStr">
      <is>
        <t>968</t>
      </is>
    </nc>
  </rcc>
  <rcc rId="7654" sId="1">
    <nc r="C253" t="inlineStr">
      <is>
        <t>10</t>
      </is>
    </nc>
  </rcc>
  <rcc rId="7655" sId="1">
    <nc r="D253" t="inlineStr">
      <is>
        <t>03</t>
      </is>
    </nc>
  </rcc>
  <rcc rId="7656" sId="1">
    <nc r="E253" t="inlineStr">
      <is>
        <t>06040 00000</t>
      </is>
    </nc>
  </rcc>
  <rcc rId="7657" sId="1">
    <nc r="G253">
      <f>G254</f>
    </nc>
  </rcc>
  <rfmt sheetId="1" sqref="B253:G253" start="0" length="2147483647">
    <dxf>
      <font>
        <b val="0"/>
      </font>
    </dxf>
  </rfmt>
  <rfmt sheetId="1" sqref="B253:G253" start="0" length="2147483647">
    <dxf>
      <font>
        <i/>
      </font>
    </dxf>
  </rfmt>
  <rrc rId="7658" sId="1" ref="A253:XFD253" action="insertRow"/>
  <rfmt sheetId="1" sqref="A253:XFD253">
    <dxf>
      <fill>
        <patternFill>
          <bgColor theme="0"/>
        </patternFill>
      </fill>
    </dxf>
  </rfmt>
  <rcc rId="7659" sId="1" xfDxf="1" dxf="1">
    <nc r="A253" t="inlineStr">
      <is>
        <t>МП «Комплексное развитие сельских территорий в Селенгинском районе на 2020-2024 годы»</t>
      </is>
    </nc>
    <ndxf>
      <font>
        <b/>
        <name val="Times New Roman"/>
        <family val="1"/>
      </font>
      <fill>
        <patternFill patternType="solid">
          <bgColor theme="0"/>
        </patternFill>
      </fill>
      <alignment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60" sId="1">
    <nc r="B253" t="inlineStr">
      <is>
        <t>968</t>
      </is>
    </nc>
  </rcc>
  <rcc rId="7661" sId="1">
    <nc r="C253" t="inlineStr">
      <is>
        <t>10</t>
      </is>
    </nc>
  </rcc>
  <rcc rId="7662" sId="1">
    <nc r="D253" t="inlineStr">
      <is>
        <t>03</t>
      </is>
    </nc>
  </rcc>
  <rcc rId="7663" sId="1">
    <nc r="E253" t="inlineStr">
      <is>
        <t>06000 00000</t>
      </is>
    </nc>
  </rcc>
  <rcc rId="7664" sId="1">
    <nc r="G253">
      <f>G254</f>
    </nc>
  </rcc>
  <rcc rId="7665" sId="1">
    <oc r="G252">
      <f>G257</f>
    </oc>
    <nc r="G252">
      <f>G257+G253</f>
    </nc>
  </rcc>
  <rcc rId="7666" sId="1" numFmtId="4">
    <oc r="G263">
      <v>1083.47</v>
    </oc>
    <nc r="G263">
      <v>1174.8699999999999</v>
    </nc>
  </rcc>
  <rcc rId="7667" sId="1" numFmtId="4">
    <oc r="G264">
      <v>346.71</v>
    </oc>
    <nc r="G264">
      <v>374.31</v>
    </nc>
  </rcc>
  <rcc rId="7668" sId="1" numFmtId="4">
    <oc r="G268">
      <v>1626.34</v>
    </oc>
    <nc r="G268">
      <v>1778.74</v>
    </nc>
  </rcc>
  <rcc rId="7669" sId="1" numFmtId="4">
    <oc r="G269">
      <v>490.8</v>
    </oc>
    <nc r="G269">
      <v>536.79999999999995</v>
    </nc>
  </rcc>
  <rrc rId="7670" sId="1" ref="A277:XFD277" action="insertRow"/>
  <rrc rId="7671" sId="1" ref="A277:XFD277" action="insertRow"/>
  <rrc rId="7672" sId="1" ref="A277:XFD277" action="insertRow"/>
  <rcc rId="7673" sId="1">
    <nc r="B279" t="inlineStr">
      <is>
        <t>968</t>
      </is>
    </nc>
  </rcc>
  <rcc rId="7674" sId="1">
    <nc r="C279" t="inlineStr">
      <is>
        <t>14</t>
      </is>
    </nc>
  </rcc>
  <rcc rId="7675" sId="1">
    <nc r="D279" t="inlineStr">
      <is>
        <t>03</t>
      </is>
    </nc>
  </rcc>
  <rcc rId="7676" sId="1">
    <nc r="E279" t="inlineStr">
      <is>
        <t>99900 S2140</t>
      </is>
    </nc>
  </rcc>
  <rcc rId="7677" sId="1">
    <nc r="F279" t="inlineStr">
      <is>
        <t>540</t>
      </is>
    </nc>
  </rcc>
  <rcc rId="7678" sId="1" numFmtId="4">
    <nc r="G279">
      <v>2811.1154499999998</v>
    </nc>
  </rcc>
  <rcc rId="7679" sId="1" odxf="1" dxf="1">
    <nc r="A279" t="inlineStr">
      <is>
        <t>Иные межбюджетные трансферты</t>
      </is>
    </nc>
    <odxf>
      <font>
        <color indexed="8"/>
        <name val="Times New Roman"/>
        <family val="1"/>
      </font>
      <fill>
        <patternFill>
          <bgColor indexed="65"/>
        </patternFill>
      </fill>
    </odxf>
    <ndxf>
      <font>
        <color indexed="8"/>
        <name val="Times New Roman"/>
        <family val="1"/>
      </font>
      <fill>
        <patternFill>
          <bgColor theme="0"/>
        </patternFill>
      </fill>
    </ndxf>
  </rcc>
  <rcc rId="7680" sId="1">
    <nc r="B278" t="inlineStr">
      <is>
        <t>968</t>
      </is>
    </nc>
  </rcc>
  <rcc rId="7681" sId="1">
    <nc r="C278" t="inlineStr">
      <is>
        <t>14</t>
      </is>
    </nc>
  </rcc>
  <rcc rId="7682" sId="1">
    <nc r="D278" t="inlineStr">
      <is>
        <t>03</t>
      </is>
    </nc>
  </rcc>
  <rcc rId="7683" sId="1">
    <nc r="E278" t="inlineStr">
      <is>
        <t>99900 S2140</t>
      </is>
    </nc>
  </rcc>
  <rcc rId="7684" sId="1">
    <nc r="G278">
      <f>G279</f>
    </nc>
  </rcc>
  <rcc rId="7685" sId="1" xfDxf="1" dxf="1">
    <nc r="A278" t="inlineStr">
      <is>
        <t>На  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</is>
    </nc>
    <ndxf>
      <font>
        <color indexed="8"/>
        <name val="Times New Roman"/>
        <family val="1"/>
      </font>
      <fill>
        <patternFill patternType="solid"/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A278:G278" start="0" length="2147483647">
    <dxf>
      <font>
        <i/>
      </font>
    </dxf>
  </rfmt>
  <rcc rId="7686" sId="1" odxf="1" dxf="1">
    <nc r="A277" t="inlineStr">
      <is>
        <t>Непрограммные расходы</t>
      </is>
    </nc>
    <odxf>
      <font>
        <b val="0"/>
        <color indexed="8"/>
        <name val="Times New Roman"/>
        <family val="1"/>
      </font>
      <fill>
        <patternFill patternType="solid"/>
      </fill>
      <alignment horizontal="left"/>
    </odxf>
    <ndxf>
      <font>
        <b/>
        <color indexed="8"/>
        <name val="Times New Roman"/>
        <family val="1"/>
      </font>
      <fill>
        <patternFill patternType="none"/>
      </fill>
      <alignment horizontal="general"/>
    </ndxf>
  </rcc>
  <rcc rId="7687" sId="1">
    <nc r="B277" t="inlineStr">
      <is>
        <t>968</t>
      </is>
    </nc>
  </rcc>
  <rcc rId="7688" sId="1">
    <nc r="C277" t="inlineStr">
      <is>
        <t>14</t>
      </is>
    </nc>
  </rcc>
  <rcc rId="7689" sId="1">
    <nc r="D277" t="inlineStr">
      <is>
        <t>03</t>
      </is>
    </nc>
  </rcc>
  <rcc rId="7690" sId="1">
    <nc r="E277" t="inlineStr">
      <is>
        <t>99900 00000</t>
      </is>
    </nc>
  </rcc>
  <rcc rId="7691" sId="1">
    <nc r="G277">
      <f>G278</f>
    </nc>
  </rcc>
  <rrc rId="7692" sId="1" ref="A277:XFD277" action="insertRow"/>
  <rfmt sheetId="1" sqref="B278:G278" start="0" length="2147483647">
    <dxf>
      <font>
        <b/>
      </font>
    </dxf>
  </rfmt>
  <rfmt sheetId="1" sqref="A277" start="0" length="0">
    <dxf>
      <font>
        <b/>
        <color indexed="8"/>
        <name val="Times New Roman"/>
        <family val="1"/>
      </font>
      <fill>
        <patternFill>
          <bgColor indexed="41"/>
        </patternFill>
      </fill>
      <alignment horizontal="general"/>
    </dxf>
  </rfmt>
  <rcc rId="7693" sId="1" odxf="1" dxf="1" numFmtId="30">
    <nc r="B277">
      <v>968</v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fmt sheetId="1" sqref="C277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D277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E277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F277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cc rId="7694" sId="1" odxf="1" dxf="1">
    <nc r="G277">
      <f>G278</f>
    </nc>
    <odxf>
      <font>
        <b val="0"/>
        <name val="Times New Roman"/>
        <family val="1"/>
      </font>
      <fill>
        <patternFill>
          <bgColor theme="0"/>
        </patternFill>
      </fill>
    </odxf>
    <ndxf>
      <font>
        <b/>
        <name val="Times New Roman"/>
        <family val="1"/>
      </font>
      <fill>
        <patternFill>
          <bgColor indexed="41"/>
        </patternFill>
      </fill>
    </ndxf>
  </rcc>
  <rcc rId="7695" sId="1">
    <nc r="C277" t="inlineStr">
      <is>
        <t>14</t>
      </is>
    </nc>
  </rcc>
  <rcc rId="7696" sId="1">
    <nc r="D277" t="inlineStr">
      <is>
        <t>03</t>
      </is>
    </nc>
  </rcc>
  <rcc rId="7697" sId="1" xfDxf="1" dxf="1">
    <nc r="A277" t="inlineStr">
      <is>
        <t>Прочие межбюджетные трансферты общего характера</t>
      </is>
    </nc>
    <ndxf>
      <font>
        <b/>
        <name val="Times New Roman"/>
        <family val="1"/>
      </font>
      <fill>
        <patternFill patternType="solid">
          <bgColor indexed="41"/>
        </patternFill>
      </fill>
      <alignment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rc rId="7698" sId="1" ref="A277:XFD277" action="insertRow"/>
  <rfmt sheetId="1" sqref="A277" start="0" length="0">
    <dxf>
      <font>
        <b/>
        <color indexed="8"/>
        <name val="Times New Roman"/>
        <family val="1"/>
      </font>
      <fill>
        <patternFill>
          <bgColor indexed="15"/>
        </patternFill>
      </fill>
    </dxf>
  </rfmt>
  <rcc rId="7699" sId="1" odxf="1" dxf="1" numFmtId="30">
    <nc r="B277">
      <v>968</v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15"/>
        </patternFill>
      </fill>
    </ndxf>
  </rcc>
  <rfmt sheetId="1" sqref="C277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D277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E277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F277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G277" start="0" length="0">
    <dxf>
      <font>
        <b/>
        <name val="Times New Roman"/>
        <family val="1"/>
      </font>
      <fill>
        <patternFill>
          <bgColor indexed="15"/>
        </patternFill>
      </fill>
    </dxf>
  </rfmt>
  <rcc rId="7700" sId="1">
    <nc r="C277" t="inlineStr">
      <is>
        <t>14</t>
      </is>
    </nc>
  </rcc>
  <rcc rId="7701" sId="1">
    <nc r="G277">
      <f>G278</f>
    </nc>
  </rcc>
  <rcc rId="7702" sId="1" xfDxf="1" dxf="1">
    <nc r="A277" t="inlineStr">
      <is>
        <t>МЕЖБЮДЖЕТНЫЕ ТРАНСФЕРТЫ ОБЩЕГО ХАРАКТЕРА БЮДЖЕТАМ БЮДЖЕТНОЙ СИСТЕМЫ РОССИЙСКОЙ ФЕДЕРАЦИИ</t>
      </is>
    </nc>
    <ndxf>
      <font>
        <b/>
        <name val="Times New Roman"/>
        <family val="1"/>
      </font>
      <fill>
        <patternFill patternType="solid">
          <bgColor indexed="15"/>
        </patternFill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03" sId="1">
    <oc r="G36">
      <f>G37+G133+G140+G183+G246+G224+G236</f>
    </oc>
    <nc r="G36">
      <f>G37+G133+G140+G183+G246+G224+G236+G277</f>
    </nc>
  </rcc>
  <rcc rId="7704" sId="1" numFmtId="4">
    <oc r="G289">
      <v>124184.7</v>
    </oc>
    <nc r="G289">
      <v>132569.29999999999</v>
    </nc>
  </rcc>
  <rcc rId="7705" sId="1" numFmtId="4">
    <oc r="G293">
      <v>22465.171050000001</v>
    </oc>
    <nc r="G293">
      <v>32314.01887</v>
    </nc>
  </rcc>
  <rcc rId="7706" sId="1" numFmtId="4">
    <oc r="G301">
      <v>31012</v>
    </oc>
    <nc r="G301">
      <v>31776.400000000001</v>
    </nc>
  </rcc>
  <rcc rId="7707" sId="1" numFmtId="4">
    <oc r="G303">
      <f>256485.6</f>
    </oc>
    <nc r="G303">
      <v>266218.90000000002</v>
    </nc>
  </rcc>
  <rcc rId="7708" sId="1" numFmtId="4">
    <oc r="G307">
      <v>51715.686000000002</v>
    </oc>
    <nc r="G307">
      <v>75021.319180000006</v>
    </nc>
  </rcc>
  <rcc rId="7709" sId="1" numFmtId="4">
    <oc r="G315">
      <f>109531.5+10620.1+837.8+3492.3</f>
    </oc>
    <nc r="G315">
      <v>131385.20000000001</v>
    </nc>
  </rcc>
  <rcc rId="7710" sId="1" numFmtId="4">
    <oc r="G327">
      <f>8280+436</f>
    </oc>
    <nc r="G327">
      <v>4054.8932</v>
    </nc>
  </rcc>
  <rcc rId="7711" sId="1" numFmtId="4">
    <oc r="G333">
      <v>814.5</v>
    </oc>
    <nc r="G333">
      <v>7992.2</v>
    </nc>
  </rcc>
  <rcc rId="7712" sId="1" numFmtId="4">
    <oc r="G334">
      <v>1815.8</v>
    </oc>
    <nc r="G334">
      <v>25081.599999999999</v>
    </nc>
  </rcc>
  <rcc rId="7713" sId="1" numFmtId="4">
    <oc r="G336">
      <f>10159.152+11177.7</f>
    </oc>
    <nc r="G336">
      <v>10159.152</v>
    </nc>
  </rcc>
  <rcc rId="7714" sId="1" numFmtId="4">
    <oc r="G337">
      <f>32170.648+27897.7</f>
    </oc>
    <nc r="G337">
      <v>32170.648000000001</v>
    </nc>
  </rcc>
  <rrc rId="7715" sId="1" ref="A338:XFD338" action="insertRow"/>
  <rrc rId="7716" sId="1" ref="A338:XFD338" action="insertRow"/>
  <rrc rId="7717" sId="1" ref="A338:XFD338" action="insertRow"/>
  <rcc rId="7718" sId="1">
    <nc r="A340" t="inlineStr">
      <is>
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</rcc>
  <rcc rId="7719" sId="1">
    <nc r="F340" t="inlineStr">
      <is>
        <t>621</t>
      </is>
    </nc>
  </rcc>
  <rcc rId="7720" sId="1">
    <nc r="B340" t="inlineStr">
      <is>
        <t>969</t>
      </is>
    </nc>
  </rcc>
  <rcc rId="7721" sId="1">
    <nc r="C340" t="inlineStr">
      <is>
        <t>07</t>
      </is>
    </nc>
  </rcc>
  <rcc rId="7722" sId="1">
    <nc r="D340" t="inlineStr">
      <is>
        <t>03</t>
      </is>
    </nc>
  </rcc>
  <rcc rId="7723" sId="1">
    <nc r="E340" t="inlineStr">
      <is>
        <t>10301 S2160</t>
      </is>
    </nc>
  </rcc>
  <rcc rId="7724" sId="1" numFmtId="4">
    <nc r="G340">
      <v>4631.8999999999996</v>
    </nc>
  </rcc>
  <rcc rId="7725" sId="1" odxf="1" dxf="1">
    <nc r="A339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  <odxf>
      <font>
        <color indexed="8"/>
        <name val="Times New Roman"/>
        <family val="1"/>
      </font>
      <fill>
        <patternFill patternType="solid"/>
      </fill>
    </odxf>
    <ndxf>
      <font>
        <color indexed="8"/>
        <name val="Times New Roman"/>
        <family val="1"/>
      </font>
      <fill>
        <patternFill patternType="none"/>
      </fill>
    </ndxf>
  </rcc>
  <rcc rId="7726" sId="1">
    <nc r="B339" t="inlineStr">
      <is>
        <t>969</t>
      </is>
    </nc>
  </rcc>
  <rcc rId="7727" sId="1">
    <nc r="C339" t="inlineStr">
      <is>
        <t>07</t>
      </is>
    </nc>
  </rcc>
  <rcc rId="7728" sId="1">
    <nc r="D339" t="inlineStr">
      <is>
        <t>03</t>
      </is>
    </nc>
  </rcc>
  <rcc rId="7729" sId="1">
    <nc r="E339" t="inlineStr">
      <is>
        <t>10301 S2160</t>
      </is>
    </nc>
  </rcc>
  <rcc rId="7730" sId="1">
    <nc r="F339" t="inlineStr">
      <is>
        <t>611</t>
      </is>
    </nc>
  </rcc>
  <rcc rId="7731" sId="1" numFmtId="4">
    <nc r="G339">
      <v>4000</v>
    </nc>
  </rcc>
  <rcc rId="7732" sId="1">
    <nc r="B338" t="inlineStr">
      <is>
        <t>969</t>
      </is>
    </nc>
  </rcc>
  <rcc rId="7733" sId="1">
    <nc r="C338" t="inlineStr">
      <is>
        <t>07</t>
      </is>
    </nc>
  </rcc>
  <rcc rId="7734" sId="1">
    <nc r="D338" t="inlineStr">
      <is>
        <t>03</t>
      </is>
    </nc>
  </rcc>
  <rcc rId="7735" sId="1">
    <nc r="E338" t="inlineStr">
      <is>
        <t>10301 S2160</t>
      </is>
    </nc>
  </rcc>
  <rcc rId="7736" sId="1">
    <nc r="G338">
      <f>G339+G340</f>
    </nc>
  </rcc>
  <rcc rId="7737" sId="1" xfDxf="1" dxf="1">
    <nc r="A338" t="inlineStr">
      <is>
        <t>Исполнение расходных обязательств муниципальных районов (городских округов)</t>
      </is>
    </nc>
    <ndxf>
      <font>
        <color indexed="8"/>
        <name val="Times New Roman"/>
        <family val="1"/>
      </font>
      <fill>
        <patternFill patternType="solid"/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A338:G338" start="0" length="2147483647">
    <dxf>
      <font>
        <i/>
      </font>
    </dxf>
  </rfmt>
  <rcc rId="7738" sId="1">
    <oc r="G331">
      <f>G332+G335</f>
    </oc>
    <nc r="G331">
      <f>G332+G335+G338</f>
    </nc>
  </rcc>
  <rcc rId="7739" sId="1" numFmtId="4">
    <oc r="G374">
      <v>118.4</v>
    </oc>
    <nc r="G374">
      <v>108.95</v>
    </nc>
  </rcc>
  <rrc rId="7740" sId="1" ref="A374:XFD374" action="insertRow"/>
  <rcc rId="7741" sId="1" numFmtId="30">
    <nc r="B374">
      <v>969</v>
    </nc>
  </rcc>
  <rcc rId="7742" sId="1">
    <nc r="C374" t="inlineStr">
      <is>
        <t>07</t>
      </is>
    </nc>
  </rcc>
  <rcc rId="7743" sId="1">
    <nc r="D374" t="inlineStr">
      <is>
        <t>09</t>
      </is>
    </nc>
  </rcc>
  <rcc rId="7744" sId="1">
    <nc r="E374" t="inlineStr">
      <is>
        <t>10501 83040</t>
      </is>
    </nc>
  </rcc>
  <rcc rId="7745" sId="1">
    <nc r="F374" t="inlineStr">
      <is>
        <t>112</t>
      </is>
    </nc>
  </rcc>
  <rcc rId="7746" sId="1" numFmtId="4">
    <nc r="G374">
      <v>9.4499999999999993</v>
    </nc>
  </rcc>
  <rcc rId="7747" sId="1" xfDxf="1" dxf="1">
    <nc r="A374" t="inlineStr">
      <is>
        <t>Иные выплаты персоналу учреждений, за исключением фонда оплаты труда</t>
      </is>
    </nc>
    <ndxf>
      <font>
        <name val="Times New Roman"/>
        <family val="1"/>
      </font>
      <numFmt numFmtId="30" formatCode="@"/>
      <alignment horizontal="left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48" sId="1">
    <oc r="G372">
      <f>SUM(G373:G380)</f>
    </oc>
    <nc r="G372">
      <f>SUM(G373:G380)</f>
    </nc>
  </rcc>
  <rcc rId="7749" sId="1" numFmtId="4">
    <oc r="G378">
      <v>2561.95811</v>
    </oc>
    <nc r="G378">
      <v>2546.77711</v>
    </nc>
  </rcc>
  <rcc rId="7750" sId="1">
    <oc r="F387" t="inlineStr">
      <is>
        <t>612</t>
      </is>
    </oc>
    <nc r="F387" t="inlineStr">
      <is>
        <t>244</t>
      </is>
    </nc>
  </rcc>
  <rcc rId="7751" sId="1" odxf="1" dxf="1">
    <oc r="A387" t="inlineStr">
      <is>
        <t>Субсидии бюджетным учреждениям на иные цели</t>
      </is>
    </oc>
    <nc r="A387" t="inlineStr">
      <is>
        <t>Прочие закупки товаров, работ и услуг для государственных (муниципальных) нужд</t>
      </is>
    </nc>
    <odxf>
      <border outline="0">
        <left style="medium">
          <color indexed="64"/>
        </left>
      </border>
    </odxf>
    <ndxf>
      <border outline="0">
        <left style="thin">
          <color indexed="64"/>
        </left>
      </border>
    </ndxf>
  </rcc>
  <rcc rId="7752" sId="1" numFmtId="4">
    <oc r="G394">
      <v>100</v>
    </oc>
    <nc r="G394">
      <v>0</v>
    </nc>
  </rcc>
  <rcc rId="7753" sId="1" numFmtId="4">
    <oc r="G397">
      <v>200</v>
    </oc>
    <nc r="G397">
      <v>0</v>
    </nc>
  </rcc>
  <rcc rId="7754" sId="1" numFmtId="4">
    <oc r="G398">
      <v>60</v>
    </oc>
    <nc r="G398">
      <v>0</v>
    </nc>
  </rcc>
  <rrc rId="7755" sId="1" ref="A391:XFD391" action="deleteRow">
    <undo index="65535" exp="ref" v="1" dr="G391" r="G358" sId="1"/>
    <rfmt sheetId="1" xfDxf="1" sqref="A391:XFD391" start="0" length="0">
      <dxf>
        <font>
          <name val="Times New Roman CYR"/>
          <family val="1"/>
        </font>
        <alignment wrapText="1"/>
      </dxf>
    </rfmt>
    <rcc rId="0" sId="1" dxf="1">
      <nc r="A391" t="inlineStr">
        <is>
          <t>Муниципальная программа «Сохранение и развитие бурятского языка в Селенгинском районе на 2021-2024 годы"</t>
        </is>
      </nc>
      <ndxf>
        <font>
          <b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91" t="inlineStr">
        <is>
          <t>969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91" t="inlineStr">
        <is>
          <t>07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91" t="inlineStr">
        <is>
          <t>09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91" t="inlineStr">
        <is>
          <t>22000 00000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91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91">
        <f>G392+G395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756" sId="1" ref="A391:XFD391" action="deleteRow">
    <rfmt sheetId="1" xfDxf="1" sqref="A391:XFD391" start="0" length="0">
      <dxf>
        <font>
          <name val="Times New Roman CYR"/>
          <family val="1"/>
        </font>
        <alignment wrapText="1"/>
      </dxf>
    </rfmt>
    <rcc rId="0" sId="1" dxf="1">
      <nc r="A391" t="inlineStr">
        <is>
          <t>Основное мероприятие "Проведение образовательных, культурно-массовых, спортивных и других мероприятий (национальных прадников и пр.) на двух государственных языках Республики Бурятия (в том числе на родных языках, народов проживающих на территории Селенгинского района)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91" t="inlineStr">
        <is>
          <t>969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91" t="inlineStr">
        <is>
          <t>07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91" t="inlineStr">
        <is>
          <t>09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91" t="inlineStr">
        <is>
          <t>22001 00000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91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91">
        <f>G392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757" sId="1" ref="A391:XFD391" action="deleteRow">
    <rfmt sheetId="1" xfDxf="1" sqref="A391:XFD391" start="0" length="0">
      <dxf>
        <font>
          <name val="Times New Roman CYR"/>
          <family val="1"/>
        </font>
        <alignment wrapText="1"/>
      </dxf>
    </rfmt>
    <rcc rId="0" sId="1" dxf="1">
      <nc r="A391" t="inlineStr">
        <is>
          <t>Разработка, принятие и софинансирование муниципальных программ по сохранению и развитию бурятского языка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91" t="inlineStr">
        <is>
          <t>969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91" t="inlineStr">
        <is>
          <t>07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91" t="inlineStr">
        <is>
          <t>09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91" t="inlineStr">
        <is>
          <t>22001 S5060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91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91">
        <f>G392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758" sId="1" ref="A391:XFD391" action="deleteRow">
    <rfmt sheetId="1" xfDxf="1" sqref="A391:XFD391" start="0" length="0">
      <dxf>
        <font>
          <name val="Times New Roman CYR"/>
          <family val="1"/>
        </font>
        <alignment wrapText="1"/>
      </dxf>
    </rfmt>
    <rcc rId="0" sId="1" dxf="1">
      <nc r="A391" t="inlineStr">
        <is>
          <t>Прочие закупки товаров, работ и услуг для государственных (муниципальных) нужд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91" t="inlineStr">
        <is>
          <t>969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91" t="inlineStr">
        <is>
          <t>07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91" t="inlineStr">
        <is>
          <t>09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91" t="inlineStr">
        <is>
          <t>22001 S5060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91" t="inlineStr">
        <is>
          <t>244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91">
        <v>0</v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759" sId="1" ref="A391:XFD391" action="deleteRow">
    <rfmt sheetId="1" xfDxf="1" sqref="A391:XFD391" start="0" length="0">
      <dxf>
        <font>
          <name val="Times New Roman CYR"/>
          <family val="1"/>
        </font>
        <alignment wrapText="1"/>
      </dxf>
    </rfmt>
    <rcc rId="0" sId="1" dxf="1">
      <nc r="A391" t="inlineStr">
        <is>
          <t>Основное мероприятие "Организация деятельности по обеспечению сохранения и развития бурятского языка"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91" t="inlineStr">
        <is>
          <t>969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91" t="inlineStr">
        <is>
          <t>07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91" t="inlineStr">
        <is>
          <t>09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91" t="inlineStr">
        <is>
          <t>22002 00000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91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91">
        <f>G392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760" sId="1" ref="A391:XFD391" action="deleteRow">
    <rfmt sheetId="1" xfDxf="1" sqref="A391:XFD391" start="0" length="0">
      <dxf>
        <font>
          <name val="Times New Roman CYR"/>
          <family val="1"/>
        </font>
        <alignment wrapText="1"/>
      </dxf>
    </rfmt>
    <rcc rId="0" sId="1" dxf="1">
      <nc r="A391" t="inlineStr">
        <is>
          <t>Разработка, принятие и софинансирование муниципальных программ по сохранению и развитию бурятского языка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91" t="inlineStr">
        <is>
          <t>969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91" t="inlineStr">
        <is>
          <t>07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91" t="inlineStr">
        <is>
          <t>09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91" t="inlineStr">
        <is>
          <t>22002 S5060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91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91">
        <f>G392+G393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761" sId="1" ref="A391:XFD391" action="deleteRow">
    <rfmt sheetId="1" xfDxf="1" sqref="A391:XFD391" start="0" length="0">
      <dxf>
        <font>
          <name val="Times New Roman CYR"/>
          <family val="1"/>
        </font>
        <alignment wrapText="1"/>
      </dxf>
    </rfmt>
    <rcc rId="0" sId="1" dxf="1">
      <nc r="A391" t="inlineStr">
        <is>
          <t xml:space="preserve">Фонд оплаты труда учреждений </t>
        </is>
      </nc>
      <ndxf>
        <font>
          <name val="Times New Roman"/>
          <family val="1"/>
        </font>
        <numFmt numFmtId="30" formatCode="@"/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91" t="inlineStr">
        <is>
          <t>969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91" t="inlineStr">
        <is>
          <t>07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91" t="inlineStr">
        <is>
          <t>09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91" t="inlineStr">
        <is>
          <t>22002 S5060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91" t="inlineStr">
        <is>
          <t>111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91">
        <v>0</v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762" sId="1" ref="A391:XFD391" action="deleteRow">
    <rfmt sheetId="1" xfDxf="1" sqref="A391:XFD391" start="0" length="0">
      <dxf>
        <font>
          <name val="Times New Roman CYR"/>
          <family val="1"/>
        </font>
        <alignment wrapText="1"/>
      </dxf>
    </rfmt>
    <rcc rId="0" sId="1" dxf="1">
      <nc r="A391" t="inlineStr">
        <is>
          <t>Взносы по обязательному социальному страхованию на выплаты по оплате труда работников и иные выплаты работникам учреждений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91" t="inlineStr">
        <is>
          <t>969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91" t="inlineStr">
        <is>
          <t>07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91" t="inlineStr">
        <is>
          <t>09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91" t="inlineStr">
        <is>
          <t>22002 S5060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91" t="inlineStr">
        <is>
          <t>119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91">
        <v>0</v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7763" sId="1">
    <oc r="G358">
      <f>G359+#REF!</f>
    </oc>
    <nc r="G358">
      <f>G359</f>
    </nc>
  </rcc>
  <rcc rId="7764" sId="1" numFmtId="4">
    <oc r="G403">
      <f>5263+0.44632</f>
    </oc>
    <nc r="G403">
      <v>4488.44632</v>
    </nc>
  </rcc>
  <rcc rId="7765" sId="1" numFmtId="4">
    <oc r="G405">
      <v>1589.4</v>
    </oc>
    <nc r="G405">
      <v>1354.9</v>
    </nc>
  </rcc>
  <rrc rId="7766" sId="1" ref="A428:XFD428" action="insertRow"/>
  <rrc rId="7767" sId="1" ref="A428:XFD428" action="insertRow"/>
  <rrc rId="7768" sId="1" ref="A428:XFD428" action="insertRow"/>
  <rcc rId="7769" sId="1" odxf="1" dxf="1">
    <nc r="A430" t="inlineStr">
      <is>
        <t>Иные межбюджетные трансферты</t>
      </is>
    </nc>
    <odxf>
      <fill>
        <patternFill patternType="none">
          <bgColor indexed="65"/>
        </patternFill>
      </fill>
      <alignment horizontal="general" vertical="top"/>
    </odxf>
    <ndxf>
      <fill>
        <patternFill patternType="solid">
          <bgColor theme="0"/>
        </patternFill>
      </fill>
      <alignment horizontal="left" vertical="center"/>
    </ndxf>
  </rcc>
  <rcc rId="7770" sId="1">
    <nc r="B430" t="inlineStr">
      <is>
        <t>970</t>
      </is>
    </nc>
  </rcc>
  <rcc rId="7771" sId="1">
    <nc r="C430" t="inlineStr">
      <is>
        <t>14</t>
      </is>
    </nc>
  </rcc>
  <rcc rId="7772" sId="1">
    <nc r="D430" t="inlineStr">
      <is>
        <t>03</t>
      </is>
    </nc>
  </rcc>
  <rcc rId="7773" sId="1">
    <nc r="E430" t="inlineStr">
      <is>
        <t xml:space="preserve">02201 63010 </t>
      </is>
    </nc>
  </rcc>
  <rcc rId="7774" sId="1">
    <nc r="F430" t="inlineStr">
      <is>
        <t>540</t>
      </is>
    </nc>
  </rcc>
  <rcc rId="7775" sId="1" numFmtId="4">
    <nc r="G430">
      <v>5800</v>
    </nc>
  </rcc>
  <rcc rId="7776" sId="1">
    <nc r="B429" t="inlineStr">
      <is>
        <t>970</t>
      </is>
    </nc>
  </rcc>
  <rcc rId="7777" sId="1">
    <nc r="C429" t="inlineStr">
      <is>
        <t>14</t>
      </is>
    </nc>
  </rcc>
  <rcc rId="7778" sId="1">
    <nc r="D429" t="inlineStr">
      <is>
        <t>03</t>
      </is>
    </nc>
  </rcc>
  <rcc rId="7779" sId="1">
    <nc r="E429" t="inlineStr">
      <is>
        <t xml:space="preserve">02201 63010 </t>
      </is>
    </nc>
  </rcc>
  <rfmt sheetId="1" sqref="A429:XFD429" start="0" length="2147483647">
    <dxf>
      <font>
        <i/>
      </font>
    </dxf>
  </rfmt>
  <rcc rId="7780" sId="1">
    <nc r="G429">
      <f>G430</f>
    </nc>
  </rcc>
  <rcc rId="7781" sId="1" xfDxf="1" dxf="1">
    <nc r="A429" t="inlineStr">
      <is>
        <t>Выравнивание бюджетной обеспеченности поселений из районного фонда финансовой поддержки</t>
      </is>
    </nc>
    <ndxf>
      <font>
        <i/>
        <name val="Times New Roman"/>
        <family val="1"/>
      </font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rc rId="7782" sId="1" ref="A428:XFD428" action="deleteRow">
    <rfmt sheetId="1" xfDxf="1" sqref="A428:XFD428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  <alignment wrapText="1"/>
      </dxf>
    </rfmt>
    <rfmt sheetId="1" sqref="A428" start="0" length="0">
      <dxf>
        <font>
          <i val="0"/>
          <name val="Times New Roman"/>
          <family val="1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28" start="0" length="0">
      <dxf>
        <font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28" start="0" length="0">
      <dxf>
        <font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28" start="0" length="0">
      <dxf>
        <font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28" start="0" length="0">
      <dxf>
        <font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28" start="0" length="0">
      <dxf>
        <font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28" start="0" length="0">
      <dxf>
        <font>
          <i val="0"/>
          <name val="Times New Roman"/>
          <family val="1"/>
        </font>
        <numFmt numFmtId="165" formatCode="0.00000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783" sId="1" ref="A428:XFD428" action="insertRow"/>
  <rrc rId="7784" sId="1" ref="A428:XFD428" action="insertRow"/>
  <rcc rId="7785" sId="1" odxf="1" dxf="1">
    <nc r="B429" t="inlineStr">
      <is>
        <t>970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7786" sId="1" odxf="1" dxf="1">
    <nc r="C429" t="inlineStr">
      <is>
        <t>14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7787" sId="1" odxf="1" dxf="1">
    <nc r="D429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429" start="0" length="0">
    <dxf>
      <font>
        <i/>
        <name val="Times New Roman"/>
        <family val="1"/>
      </font>
    </dxf>
  </rfmt>
  <rcc rId="7788" sId="1">
    <nc r="E429" t="inlineStr">
      <is>
        <t xml:space="preserve">02201 00000 </t>
      </is>
    </nc>
  </rcc>
  <rcc rId="7789" sId="1">
    <nc r="G429">
      <f>G430</f>
    </nc>
  </rcc>
  <rcc rId="7790" sId="1" odxf="1" dxf="1">
    <nc r="A429" t="inlineStr">
      <is>
        <t>Основное мероприятие "Межбюджетные трансферты бюджетам муниципальных образований поселений"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rc rId="7791" sId="1" ref="A428:XFD428" action="insertRow"/>
  <rcc rId="7792" sId="1" odxf="1" dxf="1">
    <nc r="A429" t="inlineStr">
      <is>
        <t>Подпрограмма"Совершенствование межбюджетных отношений"</t>
      </is>
    </nc>
    <odxf>
      <font>
        <b val="0"/>
        <i val="0"/>
        <name val="Times New Roman"/>
        <family val="1"/>
      </font>
      <alignment vertical="top"/>
    </odxf>
    <ndxf>
      <font>
        <b/>
        <i/>
        <name val="Times New Roman"/>
        <family val="1"/>
      </font>
      <alignment vertical="center"/>
    </ndxf>
  </rcc>
  <rcc rId="7793" sId="1" odxf="1" dxf="1" numFmtId="30">
    <nc r="B429">
      <v>970</v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cc rId="7794" sId="1" odxf="1" dxf="1">
    <nc r="C429" t="inlineStr">
      <is>
        <t>14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fmt sheetId="1" sqref="D429" start="0" length="0">
    <dxf>
      <font>
        <b/>
        <i/>
        <name val="Times New Roman"/>
        <family val="1"/>
      </font>
    </dxf>
  </rfmt>
  <rcc rId="7795" sId="1" odxf="1" dxf="1">
    <nc r="E429" t="inlineStr">
      <is>
        <t>02200 00000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fmt sheetId="1" sqref="F429" start="0" length="0">
    <dxf>
      <font>
        <b/>
        <i/>
        <name val="Times New Roman"/>
        <family val="1"/>
      </font>
    </dxf>
  </rfmt>
  <rcc rId="7796" sId="1">
    <nc r="G429">
      <f>G430</f>
    </nc>
  </rcc>
  <rcc rId="7797" sId="1">
    <nc r="D429" t="inlineStr">
      <is>
        <t>03</t>
      </is>
    </nc>
  </rcc>
  <rrc rId="7798" sId="1" ref="A428:XFD428" action="insertRow"/>
  <rcc rId="7799" sId="1" odxf="1" dxf="1">
    <nc r="A429" t="inlineStr">
      <is>
        <t>Муниципальная Программа «Управление муниципальными финансами и муниципальным долгом на 2020-2024 годы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7800" sId="1" odxf="1" dxf="1" numFmtId="30">
    <nc r="B429">
      <v>970</v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7801" sId="1" odxf="1" dxf="1">
    <nc r="C429" t="inlineStr">
      <is>
        <t>14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D429" start="0" length="0">
    <dxf>
      <font>
        <b/>
        <name val="Times New Roman"/>
        <family val="1"/>
      </font>
    </dxf>
  </rfmt>
  <rcc rId="7802" sId="1" odxf="1" dxf="1">
    <nc r="E429" t="inlineStr">
      <is>
        <t>02000 00000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7803" sId="1">
    <nc r="G429">
      <f>G430</f>
    </nc>
  </rcc>
  <rcc rId="7804" sId="1">
    <nc r="D429" t="inlineStr">
      <is>
        <t>03</t>
      </is>
    </nc>
  </rcc>
  <rfmt sheetId="1" sqref="A428" start="0" length="0">
    <dxf>
      <font>
        <b/>
        <name val="Times New Roman"/>
        <family val="1"/>
      </font>
      <fill>
        <patternFill patternType="solid">
          <bgColor indexed="41"/>
        </patternFill>
      </fill>
      <alignment horizontal="left" vertical="center"/>
    </dxf>
  </rfmt>
  <rcc rId="7805" sId="1" odxf="1" dxf="1" numFmtId="30">
    <nc r="B428">
      <v>970</v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7806" sId="1" odxf="1" dxf="1">
    <nc r="C428" t="inlineStr">
      <is>
        <t>14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fmt sheetId="1" sqref="D428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E428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F428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cc rId="7807" sId="1" odxf="1" dxf="1">
    <nc r="G428">
      <f>G429</f>
    </nc>
    <odxf>
      <font>
        <b val="0"/>
        <name val="Times New Roman"/>
        <family val="1"/>
      </font>
      <fill>
        <patternFill>
          <bgColor theme="0"/>
        </patternFill>
      </fill>
    </odxf>
    <ndxf>
      <font>
        <b/>
        <name val="Times New Roman"/>
        <family val="1"/>
      </font>
      <fill>
        <patternFill>
          <bgColor indexed="41"/>
        </patternFill>
      </fill>
    </ndxf>
  </rcc>
  <rcc rId="7808" sId="1">
    <nc r="D428" t="inlineStr">
      <is>
        <t>03</t>
      </is>
    </nc>
  </rcc>
  <rcc rId="7809" sId="1" xfDxf="1" dxf="1">
    <nc r="A428" t="inlineStr">
      <is>
        <t>Прочие межбюджетные трансферты общего характера</t>
      </is>
    </nc>
    <ndxf>
      <font>
        <b/>
        <name val="Times New Roman"/>
        <family val="1"/>
      </font>
      <fill>
        <patternFill patternType="solid">
          <bgColor indexed="41"/>
        </patternFill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810" sId="1">
    <oc r="G419">
      <f>G420</f>
    </oc>
    <nc r="G419">
      <f>G420+G428</f>
    </nc>
  </rcc>
  <rcc rId="7811" sId="1" numFmtId="4">
    <oc r="G441">
      <v>4491.7</v>
    </oc>
    <nc r="G441">
      <v>3843.2</v>
    </nc>
  </rcc>
  <rcc rId="7812" sId="1" numFmtId="4">
    <oc r="G443">
      <v>1356.5</v>
    </oc>
    <nc r="G443">
      <v>1160.2</v>
    </nc>
  </rcc>
  <rrc rId="7813" sId="1" ref="A479:XFD479" action="insertRow"/>
  <rrc rId="7814" sId="1" ref="A480:XFD480" action="insertRow"/>
  <rfmt sheetId="1" sqref="A479" start="0" length="0">
    <dxf>
      <fill>
        <patternFill>
          <bgColor indexed="41"/>
        </patternFill>
      </fill>
    </dxf>
  </rfmt>
  <rcc rId="7815" sId="1" odxf="1" dxf="1">
    <nc r="B479" t="inlineStr">
      <is>
        <t>971</t>
      </is>
    </nc>
    <odxf>
      <fill>
        <patternFill>
          <bgColor indexed="15"/>
        </patternFill>
      </fill>
    </odxf>
    <ndxf>
      <fill>
        <patternFill>
          <bgColor indexed="41"/>
        </patternFill>
      </fill>
    </ndxf>
  </rcc>
  <rcc rId="7816" sId="1" odxf="1" dxf="1">
    <nc r="C479" t="inlineStr">
      <is>
        <t>05</t>
      </is>
    </nc>
    <odxf>
      <fill>
        <patternFill>
          <bgColor indexed="15"/>
        </patternFill>
      </fill>
    </odxf>
    <ndxf>
      <fill>
        <patternFill>
          <bgColor indexed="41"/>
        </patternFill>
      </fill>
    </ndxf>
  </rcc>
  <rfmt sheetId="1" sqref="D479" start="0" length="0">
    <dxf>
      <fill>
        <patternFill>
          <bgColor indexed="41"/>
        </patternFill>
      </fill>
    </dxf>
  </rfmt>
  <rfmt sheetId="1" sqref="E479" start="0" length="0">
    <dxf>
      <fill>
        <patternFill>
          <bgColor indexed="41"/>
        </patternFill>
      </fill>
    </dxf>
  </rfmt>
  <rfmt sheetId="1" sqref="F479" start="0" length="0">
    <dxf>
      <fill>
        <patternFill>
          <bgColor indexed="41"/>
        </patternFill>
      </fill>
    </dxf>
  </rfmt>
  <rfmt sheetId="1" sqref="G479" start="0" length="0">
    <dxf>
      <fill>
        <patternFill>
          <bgColor indexed="41"/>
        </patternFill>
      </fill>
    </dxf>
  </rfmt>
  <rcc rId="7817" sId="1">
    <nc r="D479" t="inlineStr">
      <is>
        <t>02</t>
      </is>
    </nc>
  </rcc>
  <rfmt sheetId="1" sqref="A480:XFD480">
    <dxf>
      <fill>
        <patternFill>
          <bgColor theme="0"/>
        </patternFill>
      </fill>
    </dxf>
  </rfmt>
  <rrc rId="7818" sId="1" ref="A481:XFD481" action="insertRow"/>
  <rcc rId="7819" sId="1" xfDxf="1" dxf="1">
    <nc r="A479" t="inlineStr">
      <is>
        <t>Коммунальное хозяйство</t>
      </is>
    </nc>
    <ndxf>
      <font>
        <b/>
        <name val="Times New Roman"/>
        <family val="1"/>
      </font>
      <fill>
        <patternFill patternType="solid">
          <bgColor indexed="41"/>
        </patternFill>
      </fill>
      <alignment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rc rId="7820" sId="1" ref="A481:XFD481" action="insertRow"/>
  <rcc rId="7821" sId="1" xfDxf="1" dxf="1">
    <nc r="A482" t="inlineStr">
      <is>
        <t>Бюджетные инвестиции в объекты капитального строительства государственной (муниципальной) собственности</t>
      </is>
    </nc>
    <ndxf>
      <font>
        <b/>
        <name val="Times New Roman"/>
        <family val="1"/>
      </font>
      <fill>
        <patternFill patternType="solid">
          <bgColor theme="0"/>
        </patternFill>
      </fill>
      <alignment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A482" start="0" length="2147483647">
    <dxf>
      <font>
        <b val="0"/>
      </font>
    </dxf>
  </rfmt>
  <rcc rId="7822" sId="1">
    <nc r="B482" t="inlineStr">
      <is>
        <t>971</t>
      </is>
    </nc>
  </rcc>
  <rcc rId="7823" sId="1">
    <nc r="C482" t="inlineStr">
      <is>
        <t>05</t>
      </is>
    </nc>
  </rcc>
  <rcc rId="7824" sId="1">
    <nc r="D482" t="inlineStr">
      <is>
        <t>02</t>
      </is>
    </nc>
  </rcc>
  <rcc rId="7825" sId="1">
    <nc r="E482" t="inlineStr">
      <is>
        <t>17001 S2860</t>
      </is>
    </nc>
  </rcc>
  <rcc rId="7826" sId="1">
    <nc r="F482" t="inlineStr">
      <is>
        <t>414</t>
      </is>
    </nc>
  </rcc>
  <rfmt sheetId="1" sqref="B482:G482" start="0" length="2147483647">
    <dxf>
      <font>
        <b val="0"/>
      </font>
    </dxf>
  </rfmt>
  <rcc rId="7827" sId="1" numFmtId="4">
    <nc r="G482">
      <v>700.32</v>
    </nc>
  </rcc>
  <rcc rId="7828" sId="1" odxf="1" dxf="1">
    <nc r="B481" t="inlineStr">
      <is>
        <t>971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7829" sId="1" odxf="1" dxf="1">
    <nc r="C481" t="inlineStr">
      <is>
        <t>05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7830" sId="1" odxf="1" dxf="1">
    <nc r="D481" t="inlineStr">
      <is>
        <t>02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7831" sId="1" odxf="1" dxf="1">
    <nc r="E481" t="inlineStr">
      <is>
        <t>17001 S2860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7832" sId="1" xfDxf="1" dxf="1">
    <nc r="A481" t="inlineStr">
      <is>
        <t>На модернизацию объектов водоснабжения</t>
      </is>
    </nc>
    <ndxf>
      <font>
        <b/>
        <name val="Times New Roman"/>
        <family val="1"/>
      </font>
      <fill>
        <patternFill patternType="solid">
          <bgColor theme="0"/>
        </patternFill>
      </fill>
      <alignment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A481:XFD481" start="0" length="2147483647">
    <dxf>
      <font>
        <b val="0"/>
      </font>
    </dxf>
  </rfmt>
  <rfmt sheetId="1" sqref="A481:XFD481" start="0" length="2147483647">
    <dxf>
      <font>
        <i/>
      </font>
    </dxf>
  </rfmt>
  <rcc rId="7833" sId="1">
    <nc r="G481">
      <f>G482</f>
    </nc>
  </rcc>
  <rcc rId="7834" sId="1" xfDxf="1" dxf="1">
    <nc r="A480" t="inlineStr">
      <is>
        <t>Основное мероприятие "Улучшение качества питьевой воды"</t>
      </is>
    </nc>
    <ndxf>
      <font>
        <b/>
        <name val="Times New Roman"/>
        <family val="1"/>
      </font>
      <fill>
        <patternFill patternType="solid">
          <bgColor theme="0"/>
        </patternFill>
      </fill>
      <alignment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A480" start="0" length="2147483647">
    <dxf>
      <font>
        <b val="0"/>
      </font>
    </dxf>
  </rfmt>
  <rfmt sheetId="1" sqref="A480" start="0" length="2147483647">
    <dxf>
      <font>
        <i/>
      </font>
    </dxf>
  </rfmt>
  <rcc rId="7835" sId="1">
    <nc r="B480" t="inlineStr">
      <is>
        <t>971</t>
      </is>
    </nc>
  </rcc>
  <rcc rId="7836" sId="1">
    <nc r="C480" t="inlineStr">
      <is>
        <t>05</t>
      </is>
    </nc>
  </rcc>
  <rcc rId="7837" sId="1">
    <nc r="D480" t="inlineStr">
      <is>
        <t>02</t>
      </is>
    </nc>
  </rcc>
  <rcc rId="7838" sId="1">
    <nc r="E480" t="inlineStr">
      <is>
        <t>17001 00000</t>
      </is>
    </nc>
  </rcc>
  <rcc rId="7839" sId="1">
    <nc r="G480">
      <f>G481</f>
    </nc>
  </rcc>
  <rfmt sheetId="1" sqref="B480:G480" start="0" length="2147483647">
    <dxf>
      <font>
        <b val="0"/>
      </font>
    </dxf>
  </rfmt>
  <rfmt sheetId="1" sqref="B480:G480" start="0" length="2147483647">
    <dxf>
      <font>
        <i/>
      </font>
    </dxf>
  </rfmt>
  <rrc rId="7840" sId="1" ref="A480:XFD480" action="insertRow"/>
  <rfmt sheetId="1" sqref="A480:XFD480">
    <dxf>
      <fill>
        <patternFill>
          <bgColor theme="0"/>
        </patternFill>
      </fill>
    </dxf>
  </rfmt>
  <rcc rId="7841" sId="1" odxf="1" dxf="1">
    <nc r="B480" t="inlineStr">
      <is>
        <t>971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7842" sId="1" odxf="1" dxf="1">
    <nc r="C480" t="inlineStr">
      <is>
        <t>05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7843" sId="1" odxf="1" dxf="1">
    <nc r="D480" t="inlineStr">
      <is>
        <t>02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E480" start="0" length="0">
    <dxf>
      <font>
        <b val="0"/>
        <i/>
        <name val="Times New Roman"/>
        <family val="1"/>
      </font>
    </dxf>
  </rfmt>
  <rcc rId="7844" sId="1">
    <nc r="E480" t="inlineStr">
      <is>
        <t>17000 00000</t>
      </is>
    </nc>
  </rcc>
  <rcc rId="7845" sId="1">
    <nc r="G480">
      <f>G481</f>
    </nc>
  </rcc>
  <rcc rId="7846" sId="1">
    <nc r="G479">
      <f>G480</f>
    </nc>
  </rcc>
  <rfmt sheetId="1" sqref="A480:XFD480" start="0" length="2147483647">
    <dxf>
      <font>
        <i/>
      </font>
    </dxf>
  </rfmt>
  <rfmt sheetId="1" sqref="A480:XFD480" start="0" length="2147483647">
    <dxf>
      <font>
        <i val="0"/>
      </font>
    </dxf>
  </rfmt>
  <rfmt sheetId="1" sqref="A480:XFD480" start="0" length="2147483647">
    <dxf>
      <font>
        <b val="0"/>
      </font>
    </dxf>
  </rfmt>
  <rfmt sheetId="1" sqref="A480:XFD480" start="0" length="2147483647">
    <dxf>
      <font>
        <b/>
      </font>
    </dxf>
  </rfmt>
  <rcc rId="7847" sId="1">
    <nc r="A480" t="inlineStr">
      <is>
        <t>Муниципальная программа "Чистая вода на 2020-2024 годы"</t>
      </is>
    </nc>
  </rcc>
  <rcc rId="7848" sId="1">
    <oc r="G478">
      <f>G484</f>
    </oc>
    <nc r="G478">
      <f>G484+G479</f>
    </nc>
  </rcc>
  <rrc rId="7849" sId="1" ref="A488:XFD493" action="insertRow"/>
  <rfmt sheetId="1" sqref="A488" start="0" length="0">
    <dxf>
      <font>
        <b/>
        <color indexed="8"/>
        <name val="Times New Roman"/>
        <family val="1"/>
      </font>
      <fill>
        <patternFill patternType="solid">
          <bgColor rgb="FF66FFFF"/>
        </patternFill>
      </fill>
    </dxf>
  </rfmt>
  <rcc rId="7850" sId="1" odxf="1" dxf="1">
    <nc r="B488" t="inlineStr">
      <is>
        <t>971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rgb="FF66FFFF"/>
        </patternFill>
      </fill>
    </ndxf>
  </rcc>
  <rfmt sheetId="1" sqref="C488" start="0" length="0">
    <dxf>
      <font>
        <b/>
        <name val="Times New Roman"/>
        <family val="1"/>
      </font>
      <fill>
        <patternFill patternType="solid">
          <bgColor rgb="FF66FFFF"/>
        </patternFill>
      </fill>
    </dxf>
  </rfmt>
  <rfmt sheetId="1" sqref="D488" start="0" length="0">
    <dxf>
      <fill>
        <patternFill patternType="solid">
          <bgColor rgb="FF66FFFF"/>
        </patternFill>
      </fill>
    </dxf>
  </rfmt>
  <rfmt sheetId="1" sqref="E488" start="0" length="0">
    <dxf>
      <fill>
        <patternFill patternType="solid">
          <bgColor rgb="FF66FFFF"/>
        </patternFill>
      </fill>
    </dxf>
  </rfmt>
  <rfmt sheetId="1" sqref="F488" start="0" length="0">
    <dxf>
      <fill>
        <patternFill patternType="solid">
          <bgColor rgb="FF66FFFF"/>
        </patternFill>
      </fill>
    </dxf>
  </rfmt>
  <rcc rId="7851" sId="1" odxf="1" dxf="1">
    <nc r="G488">
      <f>G489</f>
    </nc>
    <odxf>
      <font>
        <b val="0"/>
        <name val="Times New Roman"/>
        <family val="1"/>
      </font>
      <fill>
        <patternFill>
          <bgColor theme="0"/>
        </patternFill>
      </fill>
    </odxf>
    <ndxf>
      <font>
        <b/>
        <name val="Times New Roman"/>
        <family val="1"/>
      </font>
      <fill>
        <patternFill>
          <bgColor rgb="FF66FFFF"/>
        </patternFill>
      </fill>
    </ndxf>
  </rcc>
  <rfmt sheetId="1" sqref="A489" start="0" length="0">
    <dxf>
      <font>
        <b/>
        <i/>
        <color indexed="8"/>
        <name val="Times New Roman"/>
        <family val="1"/>
      </font>
      <fill>
        <patternFill patternType="solid">
          <bgColor rgb="FFCCFFFF"/>
        </patternFill>
      </fill>
    </dxf>
  </rfmt>
  <rcc rId="7852" sId="1" odxf="1" dxf="1">
    <nc r="B489" t="inlineStr">
      <is>
        <t>971</t>
      </is>
    </nc>
    <odxf>
      <font>
        <b val="0"/>
        <i val="0"/>
        <name val="Times New Roman"/>
        <family val="1"/>
      </font>
      <fill>
        <patternFill patternType="none">
          <bgColor indexed="65"/>
        </patternFill>
      </fill>
    </odxf>
    <ndxf>
      <font>
        <b/>
        <i/>
        <name val="Times New Roman"/>
        <family val="1"/>
      </font>
      <fill>
        <patternFill patternType="solid">
          <bgColor rgb="FFCCFFFF"/>
        </patternFill>
      </fill>
    </ndxf>
  </rcc>
  <rfmt sheetId="1" sqref="C489" start="0" length="0">
    <dxf>
      <font>
        <b/>
        <i/>
        <name val="Times New Roman"/>
        <family val="1"/>
      </font>
      <fill>
        <patternFill patternType="solid">
          <bgColor rgb="FFCCFFFF"/>
        </patternFill>
      </fill>
    </dxf>
  </rfmt>
  <rfmt sheetId="1" sqref="D489" start="0" length="0">
    <dxf>
      <font>
        <b/>
        <i/>
        <name val="Times New Roman"/>
        <family val="1"/>
      </font>
      <fill>
        <patternFill patternType="solid">
          <bgColor rgb="FFCCFFFF"/>
        </patternFill>
      </fill>
    </dxf>
  </rfmt>
  <rfmt sheetId="1" sqref="E489" start="0" length="0">
    <dxf>
      <fill>
        <patternFill patternType="solid">
          <bgColor rgb="FFCCFFFF"/>
        </patternFill>
      </fill>
    </dxf>
  </rfmt>
  <rfmt sheetId="1" sqref="F489" start="0" length="0">
    <dxf>
      <fill>
        <patternFill patternType="solid">
          <bgColor rgb="FFCCFFFF"/>
        </patternFill>
      </fill>
    </dxf>
  </rfmt>
  <rfmt sheetId="1" sqref="G489" start="0" length="0">
    <dxf>
      <font>
        <b/>
        <i/>
        <name val="Times New Roman"/>
        <family val="1"/>
      </font>
      <fill>
        <patternFill>
          <bgColor rgb="FFCCFFFF"/>
        </patternFill>
      </fill>
    </dxf>
  </rfmt>
  <rcc rId="7853" sId="1">
    <nc r="C488" t="inlineStr">
      <is>
        <t>07</t>
      </is>
    </nc>
  </rcc>
  <rcc rId="7854" sId="1">
    <nc r="C489" t="inlineStr">
      <is>
        <t>07</t>
      </is>
    </nc>
  </rcc>
  <rcc rId="7855" sId="1">
    <nc r="D489" t="inlineStr">
      <is>
        <t>02</t>
      </is>
    </nc>
  </rcc>
  <rfmt sheetId="1" sqref="A495:G495" start="0" length="2147483647">
    <dxf>
      <font>
        <i val="0"/>
        <charset val="204"/>
      </font>
    </dxf>
  </rfmt>
  <rfmt sheetId="1" sqref="A489:G489" start="0" length="2147483647">
    <dxf>
      <font>
        <i val="0"/>
        <charset val="204"/>
      </font>
    </dxf>
  </rfmt>
  <rcc rId="7856" sId="1" xfDxf="1" dxf="1">
    <nc r="A488" t="inlineStr">
      <is>
        <t>ОБРАЗОВАНИЕ</t>
      </is>
    </nc>
    <ndxf>
      <font>
        <b/>
        <color indexed="8"/>
        <name val="Times New Roman"/>
        <family val="1"/>
      </font>
      <fill>
        <patternFill patternType="solid">
          <bgColor rgb="FF66FFFF"/>
        </patternFill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857" sId="1" xfDxf="1" dxf="1">
    <nc r="A489" t="inlineStr">
      <is>
        <t>Общее образование</t>
      </is>
    </nc>
    <ndxf>
      <font>
        <b/>
        <color indexed="8"/>
        <name val="Times New Roman"/>
        <family val="1"/>
      </font>
      <fill>
        <patternFill patternType="solid">
          <bgColor rgb="FFCCFFFF"/>
        </patternFill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858" sId="1">
    <nc r="A493" t="inlineStr">
      <is>
        <t>Бюджетные инвестиции в объекты капитального строительства государственной (муниципальной) собственности</t>
      </is>
    </nc>
  </rcc>
  <rcc rId="7859" sId="1">
    <nc r="B493" t="inlineStr">
      <is>
        <t>971</t>
      </is>
    </nc>
  </rcc>
  <rcc rId="7860" sId="1">
    <nc r="C493" t="inlineStr">
      <is>
        <t>07</t>
      </is>
    </nc>
  </rcc>
  <rcc rId="7861" sId="1">
    <nc r="D493" t="inlineStr">
      <is>
        <t>02</t>
      </is>
    </nc>
  </rcc>
  <rcc rId="7862" sId="1">
    <nc r="E493" t="inlineStr">
      <is>
        <t>99900 S2140</t>
      </is>
    </nc>
  </rcc>
  <rcc rId="7863" sId="1">
    <nc r="F493" t="inlineStr">
      <is>
        <t>414</t>
      </is>
    </nc>
  </rcc>
  <rcc rId="7864" sId="1" numFmtId="4">
    <nc r="G493">
      <v>10056</v>
    </nc>
  </rcc>
  <rcc rId="7865" sId="1">
    <nc r="B492" t="inlineStr">
      <is>
        <t>971</t>
      </is>
    </nc>
  </rcc>
  <rcc rId="7866" sId="1">
    <nc r="C492" t="inlineStr">
      <is>
        <t>07</t>
      </is>
    </nc>
  </rcc>
  <rcc rId="7867" sId="1">
    <nc r="D492" t="inlineStr">
      <is>
        <t>02</t>
      </is>
    </nc>
  </rcc>
  <rcc rId="7868" sId="1">
    <nc r="E492" t="inlineStr">
      <is>
        <t>99900 S2140</t>
      </is>
    </nc>
  </rcc>
  <rcc rId="7869" sId="1">
    <nc r="G492">
      <f>G493</f>
    </nc>
  </rcc>
  <rcc rId="7870" sId="1" xfDxf="1" dxf="1">
    <nc r="A492" t="inlineStr">
      <is>
        <t>На  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</is>
    </nc>
    <ndxf>
      <font>
        <name val="Times New Roman"/>
        <family val="1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871" sId="1" odxf="1" dxf="1">
    <nc r="A491" t="inlineStr">
      <is>
        <t>Непрограммные расходы</t>
      </is>
    </nc>
    <odxf>
      <font>
        <b val="0"/>
        <name val="Times New Roman"/>
        <family val="1"/>
      </font>
      <alignment horizontal="left" vertical="center"/>
    </odxf>
    <ndxf>
      <font>
        <b/>
        <name val="Times New Roman"/>
        <family val="1"/>
      </font>
      <alignment horizontal="general" vertical="top"/>
    </ndxf>
  </rcc>
  <rrc rId="7872" sId="1" ref="A490:XFD490" action="deleteRow">
    <undo index="65535" exp="ref" v="1" dr="G490" r="G489" sId="1"/>
    <rfmt sheetId="1" xfDxf="1" sqref="A490:XFD490" start="0" length="0">
      <dxf>
        <font>
          <name val="Times New Roman CYR"/>
          <family val="1"/>
        </font>
        <alignment wrapText="1"/>
      </dxf>
    </rfmt>
    <rfmt sheetId="1" sqref="A490" start="0" length="0">
      <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9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9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9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9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9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90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873" sId="1">
    <nc r="G489">
      <f>G490</f>
    </nc>
  </rcc>
  <rcc rId="7874" sId="1">
    <nc r="B490" t="inlineStr">
      <is>
        <t>971</t>
      </is>
    </nc>
  </rcc>
  <rcc rId="7875" sId="1">
    <nc r="C490" t="inlineStr">
      <is>
        <t>07</t>
      </is>
    </nc>
  </rcc>
  <rcc rId="7876" sId="1">
    <nc r="D490" t="inlineStr">
      <is>
        <t>02</t>
      </is>
    </nc>
  </rcc>
  <rcc rId="7877" sId="1">
    <nc r="E490" t="inlineStr">
      <is>
        <t>99900 00000</t>
      </is>
    </nc>
  </rcc>
  <rcc rId="7878" sId="1">
    <nc r="G490">
      <f>G491</f>
    </nc>
  </rcc>
  <rfmt sheetId="1" sqref="B490:G490" start="0" length="2147483647">
    <dxf>
      <font>
        <b/>
      </font>
    </dxf>
  </rfmt>
  <rcc rId="7879" sId="1">
    <oc r="G434">
      <f>G435+G455+G478+G493+G500</f>
    </oc>
    <nc r="G434">
      <f>G435+G455+G478+G493+G500+G488</f>
    </nc>
  </rcc>
  <rrc rId="7880" sId="1" ref="A507:XFD510" action="insertRow"/>
  <rcc rId="7881" sId="1">
    <nc r="A510" t="inlineStr">
      <is>
        <t>Бюджетные инвестиции в объекты капитального строительства государственной (муниципальной) собственности</t>
      </is>
    </nc>
  </rcc>
  <rcc rId="7882" sId="1">
    <nc r="B510" t="inlineStr">
      <is>
        <t>971</t>
      </is>
    </nc>
  </rcc>
  <rcc rId="7883" sId="1">
    <nc r="C510" t="inlineStr">
      <is>
        <t>11</t>
      </is>
    </nc>
  </rcc>
  <rcc rId="7884" sId="1">
    <nc r="D510" t="inlineStr">
      <is>
        <t>02</t>
      </is>
    </nc>
  </rcc>
  <rcc rId="7885" sId="1">
    <nc r="E510" t="inlineStr">
      <is>
        <t>99900 S2140</t>
      </is>
    </nc>
  </rcc>
  <rcc rId="7886" sId="1">
    <nc r="F510" t="inlineStr">
      <is>
        <t>414</t>
      </is>
    </nc>
  </rcc>
  <rcc rId="7887" sId="1" numFmtId="4">
    <nc r="G510">
      <v>130.78527</v>
    </nc>
  </rcc>
  <rcc rId="7888" sId="1">
    <nc r="B509" t="inlineStr">
      <is>
        <t>971</t>
      </is>
    </nc>
  </rcc>
  <rcc rId="7889" sId="1">
    <nc r="C509" t="inlineStr">
      <is>
        <t>11</t>
      </is>
    </nc>
  </rcc>
  <rcc rId="7890" sId="1">
    <nc r="D509" t="inlineStr">
      <is>
        <t>02</t>
      </is>
    </nc>
  </rcc>
  <rcc rId="7891" sId="1">
    <nc r="E509" t="inlineStr">
      <is>
        <t>99900 S2140</t>
      </is>
    </nc>
  </rcc>
  <rcc rId="7892" sId="1" odxf="1" dxf="1">
    <nc r="A509" t="inlineStr">
      <is>
        <t>На  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</is>
    </nc>
    <odxf>
      <font>
        <color indexed="8"/>
        <name val="Times New Roman"/>
        <family val="1"/>
      </font>
      <fill>
        <patternFill patternType="solid"/>
      </fill>
    </odxf>
    <ndxf>
      <font>
        <color indexed="8"/>
        <name val="Times New Roman"/>
        <family val="1"/>
      </font>
      <fill>
        <patternFill patternType="none"/>
      </fill>
    </ndxf>
  </rcc>
  <rcc rId="7893" sId="1">
    <nc r="G509">
      <f>G510</f>
    </nc>
  </rcc>
  <rcc rId="7894" sId="1" odxf="1" dxf="1">
    <nc r="A508" t="inlineStr">
      <is>
        <t>Непрограммные расходы</t>
      </is>
    </nc>
    <odxf>
      <font>
        <b val="0"/>
        <color indexed="8"/>
        <name val="Times New Roman"/>
        <family val="1"/>
      </font>
      <fill>
        <patternFill patternType="solid"/>
      </fill>
      <alignment horizontal="left" vertical="center"/>
    </odxf>
    <ndxf>
      <font>
        <b/>
        <color indexed="8"/>
        <name val="Times New Roman"/>
        <family val="1"/>
      </font>
      <fill>
        <patternFill patternType="none"/>
      </fill>
      <alignment horizontal="general" vertical="top"/>
    </ndxf>
  </rcc>
  <rcc rId="7895" sId="1">
    <nc r="B508" t="inlineStr">
      <is>
        <t>971</t>
      </is>
    </nc>
  </rcc>
  <rcc rId="7896" sId="1">
    <nc r="C508" t="inlineStr">
      <is>
        <t>11</t>
      </is>
    </nc>
  </rcc>
  <rcc rId="7897" sId="1">
    <nc r="D508" t="inlineStr">
      <is>
        <t>02</t>
      </is>
    </nc>
  </rcc>
  <rcc rId="7898" sId="1">
    <nc r="E508" t="inlineStr">
      <is>
        <t>99900 00000</t>
      </is>
    </nc>
  </rcc>
  <rcc rId="7899" sId="1">
    <nc r="G508">
      <f>G509</f>
    </nc>
  </rcc>
  <rfmt sheetId="1" sqref="B508:G508" start="0" length="2147483647">
    <dxf>
      <font>
        <b/>
      </font>
    </dxf>
  </rfmt>
  <rrc rId="7900" sId="1" ref="A507:XFD507" action="deleteRow">
    <rfmt sheetId="1" xfDxf="1" sqref="A507:XFD507" start="0" length="0">
      <dxf>
        <font>
          <name val="Times New Roman CYR"/>
          <family val="1"/>
        </font>
        <alignment wrapText="1"/>
      </dxf>
    </rfmt>
    <rfmt sheetId="1" sqref="A507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50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0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0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0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0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07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901" sId="1">
    <oc r="G501">
      <f>G502</f>
    </oc>
    <nc r="G501">
      <f>G502+G507</f>
    </nc>
  </rcc>
  <rfmt sheetId="1" sqref="A508:G508" start="0" length="2147483647">
    <dxf>
      <font>
        <i/>
      </font>
    </dxf>
  </rfmt>
  <rcc rId="7902" sId="1" numFmtId="4">
    <oc r="G517">
      <v>11850.8</v>
    </oc>
    <nc r="G517">
      <v>12132.1</v>
    </nc>
  </rcc>
  <rcc rId="7903" sId="1" numFmtId="4">
    <oc r="G519">
      <v>13857.7</v>
    </oc>
    <nc r="G519">
      <v>13483.5</v>
    </nc>
  </rcc>
  <rrc rId="7904" sId="1" ref="A520:XFD523" action="insertRow"/>
  <rcc rId="7905" sId="1" odxf="1" dxf="1">
    <nc r="A523" t="inlineStr">
      <is>
        <t>Субсидии автономным учреждениям на иные цели</t>
      </is>
    </nc>
    <odxf>
      <font>
        <name val="Times New Roman"/>
        <family val="1"/>
      </font>
      <fill>
        <patternFill patternType="none"/>
      </fill>
      <border outline="0">
        <left/>
      </border>
    </odxf>
    <ndxf>
      <font>
        <color indexed="8"/>
        <name val="Times New Roman"/>
        <family val="1"/>
      </font>
      <fill>
        <patternFill patternType="solid"/>
      </fill>
      <border outline="0">
        <left style="medium">
          <color indexed="64"/>
        </left>
      </border>
    </ndxf>
  </rcc>
  <rcc rId="7906" sId="1">
    <nc r="B523" t="inlineStr">
      <is>
        <t>973</t>
      </is>
    </nc>
  </rcc>
  <rcc rId="7907" sId="1">
    <nc r="C523" t="inlineStr">
      <is>
        <t>07</t>
      </is>
    </nc>
  </rcc>
  <rcc rId="7908" sId="1">
    <nc r="D523" t="inlineStr">
      <is>
        <t>03</t>
      </is>
    </nc>
  </rcc>
  <rcc rId="7909" sId="1">
    <nc r="E523" t="inlineStr">
      <is>
        <t>08401 83160</t>
      </is>
    </nc>
  </rcc>
  <rcc rId="7910" sId="1">
    <nc r="F523" t="inlineStr">
      <is>
        <t>621</t>
      </is>
    </nc>
  </rcc>
  <rcc rId="7911" sId="1" numFmtId="4">
    <nc r="G523">
      <v>30</v>
    </nc>
  </rcc>
  <rcc rId="7912" sId="1">
    <nc r="B522" t="inlineStr">
      <is>
        <t>973</t>
      </is>
    </nc>
  </rcc>
  <rcc rId="7913" sId="1">
    <nc r="C522" t="inlineStr">
      <is>
        <t>07</t>
      </is>
    </nc>
  </rcc>
  <rcc rId="7914" sId="1">
    <nc r="D522" t="inlineStr">
      <is>
        <t>03</t>
      </is>
    </nc>
  </rcc>
  <rcc rId="7915" sId="1">
    <nc r="E522" t="inlineStr">
      <is>
        <t>08401 83160</t>
      </is>
    </nc>
  </rcc>
  <rcc rId="7916" sId="1">
    <nc r="G522">
      <f>G523</f>
    </nc>
  </rcc>
  <rcc rId="7917" sId="1" odxf="1" dxf="1">
    <nc r="A522" t="inlineStr">
      <is>
        <t>Расходы, связанные с выполнением деятельности муниципальных учреждений культуры</t>
      </is>
    </nc>
    <odxf>
      <font>
        <i val="0"/>
        <name val="Times New Roman"/>
        <family val="1"/>
      </font>
      <alignment horizontal="left" vertical="center"/>
      <border outline="0">
        <left/>
      </border>
    </odxf>
    <ndxf>
      <font>
        <i/>
        <name val="Times New Roman"/>
        <family val="1"/>
      </font>
      <alignment horizontal="general" vertical="top"/>
      <border outline="0">
        <left style="thin">
          <color indexed="64"/>
        </left>
      </border>
    </ndxf>
  </rcc>
  <rfmt sheetId="1" sqref="B522:G522" start="0" length="2147483647">
    <dxf>
      <font>
        <i/>
      </font>
    </dxf>
  </rfmt>
  <rcc rId="7918" sId="1" odxf="1" dxf="1">
    <nc r="A521" t="inlineStr">
      <is>
        <t>Основное мероприятие "Организация и проведение праздничных мероприятий"</t>
      </is>
    </nc>
    <odxf>
      <font>
        <i val="0"/>
        <name val="Times New Roman"/>
        <family val="1"/>
      </font>
      <border outline="0">
        <left/>
      </border>
    </odxf>
    <ndxf>
      <font>
        <i/>
        <name val="Times New Roman"/>
        <family val="1"/>
      </font>
      <border outline="0">
        <left style="thin">
          <color indexed="64"/>
        </left>
      </border>
    </ndxf>
  </rcc>
  <rcc rId="7919" sId="1" odxf="1" dxf="1">
    <nc r="B521" t="inlineStr">
      <is>
        <t>973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C521" start="0" length="0">
    <dxf>
      <font>
        <i/>
        <name val="Times New Roman"/>
        <family val="1"/>
      </font>
    </dxf>
  </rfmt>
  <rfmt sheetId="1" sqref="D521" start="0" length="0">
    <dxf>
      <font>
        <i/>
        <name val="Times New Roman"/>
        <family val="1"/>
      </font>
    </dxf>
  </rfmt>
  <rcc rId="7920" sId="1" odxf="1" dxf="1">
    <nc r="E521" t="inlineStr">
      <is>
        <t>08401 00000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7921" sId="1">
    <nc r="C521" t="inlineStr">
      <is>
        <t>07</t>
      </is>
    </nc>
  </rcc>
  <rcc rId="7922" sId="1">
    <nc r="D521" t="inlineStr">
      <is>
        <t>03</t>
      </is>
    </nc>
  </rcc>
  <rcc rId="7923" sId="1">
    <nc r="G521">
      <f>G522</f>
    </nc>
  </rcc>
  <rfmt sheetId="1" sqref="G521" start="0" length="2147483647">
    <dxf>
      <font>
        <i/>
      </font>
    </dxf>
  </rfmt>
  <rcc rId="7924" sId="1" odxf="1" dxf="1">
    <nc r="A520" t="inlineStr">
      <is>
        <t>Подпрограмма «Другие вопросы в области культуры»</t>
      </is>
    </nc>
    <odxf>
      <font>
        <b val="0"/>
        <i val="0"/>
        <name val="Times New Roman"/>
        <family val="1"/>
      </font>
      <border outline="0">
        <left/>
      </border>
    </odxf>
    <ndxf>
      <font>
        <b/>
        <i/>
        <name val="Times New Roman"/>
        <family val="1"/>
      </font>
      <border outline="0">
        <left style="thin">
          <color indexed="64"/>
        </left>
      </border>
    </ndxf>
  </rcc>
  <rcc rId="7925" sId="1" odxf="1" dxf="1">
    <nc r="B520" t="inlineStr">
      <is>
        <t>973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cc rId="7926" sId="1" odxf="1" dxf="1">
    <nc r="C520" t="inlineStr">
      <is>
        <t>08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cc rId="7927" sId="1" odxf="1" dxf="1">
    <nc r="D520" t="inlineStr">
      <is>
        <t>01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cc rId="7928" sId="1" odxf="1" dxf="1">
    <nc r="E520" t="inlineStr">
      <is>
        <t>08400 00000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cc rId="7929" sId="1">
    <nc r="G520">
      <f>G521</f>
    </nc>
  </rcc>
  <rcc rId="7930" sId="1">
    <oc r="G513">
      <f>G514</f>
    </oc>
    <nc r="G513">
      <f>G514+G520</f>
    </nc>
  </rcc>
  <rrc rId="7931" sId="1" ref="A534:XFD535" action="insertRow"/>
  <rrc rId="7932" sId="1" ref="A534:XFD535" action="insertRow"/>
  <rrc rId="7933" sId="1" ref="A534:XFD535" action="insertRow"/>
  <rcc rId="7934" sId="1" numFmtId="4">
    <oc r="G541">
      <v>5374.1559999999999</v>
    </oc>
    <nc r="G541">
      <v>8183.82</v>
    </nc>
  </rcc>
  <rcc rId="7935" sId="1" numFmtId="4">
    <oc r="G543">
      <v>9050.9</v>
    </oc>
    <nc r="G543">
      <v>6118.8990000000003</v>
    </nc>
  </rcc>
  <rcc rId="7936" sId="1" odxf="1" dxf="1">
    <nc r="A539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  <odxf>
      <font>
        <i/>
        <name val="Times New Roman"/>
        <family val="1"/>
      </font>
      <alignment vertical="center"/>
    </odxf>
    <ndxf>
      <font>
        <i val="0"/>
        <name val="Times New Roman"/>
        <family val="1"/>
      </font>
      <alignment vertical="top"/>
    </ndxf>
  </rcc>
  <rcc rId="7937" sId="1">
    <nc r="B539" t="inlineStr">
      <is>
        <t>973</t>
      </is>
    </nc>
  </rcc>
  <rcc rId="7938" sId="1">
    <nc r="C539" t="inlineStr">
      <is>
        <t>08</t>
      </is>
    </nc>
  </rcc>
  <rcc rId="7939" sId="1">
    <nc r="D539" t="inlineStr">
      <is>
        <t>01</t>
      </is>
    </nc>
  </rcc>
  <rcc rId="7940" sId="1">
    <nc r="E539" t="inlineStr">
      <is>
        <t>08101 S2160</t>
      </is>
    </nc>
  </rcc>
  <rcc rId="7941" sId="1">
    <nc r="F539" t="inlineStr">
      <is>
        <t>611</t>
      </is>
    </nc>
  </rcc>
  <rcc rId="7942" sId="1" numFmtId="4">
    <nc r="G539">
      <v>3000</v>
    </nc>
  </rcc>
  <rfmt sheetId="1" sqref="B539:G539" start="0" length="2147483647">
    <dxf>
      <font>
        <i val="0"/>
      </font>
    </dxf>
  </rfmt>
  <rcc rId="7943" sId="1" odxf="1" dxf="1">
    <nc r="B538" t="inlineStr">
      <is>
        <t>973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7944" sId="1" odxf="1" dxf="1">
    <nc r="C538" t="inlineStr">
      <is>
        <t>08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7945" sId="1" odxf="1" dxf="1">
    <nc r="D538" t="inlineStr">
      <is>
        <t>01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7946" sId="1" odxf="1" dxf="1">
    <nc r="E538" t="inlineStr">
      <is>
        <t>08101 S2160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A538:XFD538" start="0" length="2147483647">
    <dxf>
      <font>
        <i val="0"/>
      </font>
    </dxf>
  </rfmt>
  <rfmt sheetId="1" sqref="A538:XFD538" start="0" length="2147483647">
    <dxf>
      <font>
        <i/>
      </font>
    </dxf>
  </rfmt>
  <rcc rId="7947" sId="1">
    <nc r="G538">
      <f>G539</f>
    </nc>
  </rcc>
  <rcc rId="7948" sId="1" xfDxf="1" dxf="1">
    <nc r="A538" t="inlineStr">
      <is>
        <t>Исполнение расходных обязательств муниципальных районов (городских округов)</t>
      </is>
    </nc>
    <ndxf>
      <font>
        <i/>
        <name val="Times New Roman"/>
        <family val="1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949" sId="1" xfDxf="1" dxf="1">
    <nc r="A537" t="inlineStr">
      <is>
        <t>Субсидии бюджетным учреждениям на иные цели</t>
      </is>
    </nc>
    <ndxf>
      <font>
        <i/>
        <name val="Times New Roman"/>
        <family val="1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A537" start="0" length="2147483647">
    <dxf>
      <font>
        <i val="0"/>
      </font>
    </dxf>
  </rfmt>
  <rcc rId="7950" sId="1">
    <nc r="B537" t="inlineStr">
      <is>
        <t>973</t>
      </is>
    </nc>
  </rcc>
  <rcc rId="7951" sId="1">
    <nc r="C537" t="inlineStr">
      <is>
        <t>08</t>
      </is>
    </nc>
  </rcc>
  <rcc rId="7952" sId="1">
    <nc r="D537" t="inlineStr">
      <is>
        <t>01</t>
      </is>
    </nc>
  </rcc>
  <rcc rId="7953" sId="1">
    <nc r="E537" t="inlineStr">
      <is>
        <t>08101 R5190</t>
      </is>
    </nc>
  </rcc>
  <rcc rId="7954" sId="1">
    <nc r="F537" t="inlineStr">
      <is>
        <t>612</t>
      </is>
    </nc>
  </rcc>
  <rcc rId="7955" sId="1" numFmtId="4">
    <nc r="G537">
      <v>256.46740999999997</v>
    </nc>
  </rcc>
  <rfmt sheetId="1" sqref="B537:G537" start="0" length="2147483647">
    <dxf>
      <font>
        <i val="0"/>
      </font>
    </dxf>
  </rfmt>
  <rcc rId="7956" sId="1" odxf="1" dxf="1">
    <nc r="B536" t="inlineStr">
      <is>
        <t>973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7957" sId="1" odxf="1" dxf="1">
    <nc r="C536" t="inlineStr">
      <is>
        <t>08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7958" sId="1" odxf="1" dxf="1">
    <nc r="D536" t="inlineStr">
      <is>
        <t>01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7959" sId="1" odxf="1" dxf="1">
    <nc r="E536" t="inlineStr">
      <is>
        <t>08101 R5190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A536:XFD536" start="0" length="2147483647">
    <dxf>
      <font>
        <i val="0"/>
      </font>
    </dxf>
  </rfmt>
  <rfmt sheetId="1" sqref="A536:XFD536" start="0" length="2147483647">
    <dxf>
      <font>
        <i/>
      </font>
    </dxf>
  </rfmt>
  <rcc rId="7960" sId="1">
    <nc r="G536">
      <f>G537</f>
    </nc>
  </rcc>
  <rcc rId="7961" sId="1" xfDxf="1" dxf="1">
    <nc r="A536" t="inlineStr">
      <is>
        <t>Комплектование книжных фондов библиотек муниципальных образований и государственных библиотек городов Москвы и Санкт-Петербурга</t>
      </is>
    </nc>
    <ndxf>
      <font>
        <i/>
        <name val="Times New Roman"/>
        <family val="1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rc rId="7962" sId="1" ref="A534:XFD534" action="deleteRow">
    <rfmt sheetId="1" xfDxf="1" sqref="A534:XFD534" start="0" length="0">
      <dxf>
        <font>
          <i/>
          <name val="Times New Roman CYR"/>
          <family val="1"/>
        </font>
        <alignment wrapText="1"/>
      </dxf>
    </rfmt>
    <rfmt sheetId="1" sqref="A534" start="0" length="0">
      <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53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3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3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3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3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34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963" sId="1" ref="A534:XFD534" action="deleteRow">
    <rfmt sheetId="1" xfDxf="1" sqref="A534:XFD534" start="0" length="0">
      <dxf>
        <font>
          <i/>
          <name val="Times New Roman CYR"/>
          <family val="1"/>
        </font>
        <alignment wrapText="1"/>
      </dxf>
    </rfmt>
    <rfmt sheetId="1" sqref="A534" start="0" length="0">
      <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53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3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3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3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3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34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964" sId="1">
    <oc r="G533">
      <f>G538+G540</f>
    </oc>
    <nc r="G533">
      <f>G538+G540+G536+G534</f>
    </nc>
  </rcc>
  <rcc rId="7965" sId="1" numFmtId="4">
    <oc r="G545">
      <v>9722.6280000000006</v>
    </oc>
    <nc r="G545">
      <v>13605.79</v>
    </nc>
  </rcc>
  <rcc rId="7966" sId="1" numFmtId="4">
    <oc r="G547">
      <v>14700.9</v>
    </oc>
    <nc r="G547">
      <v>8340.9</v>
    </nc>
  </rcc>
  <rrc rId="7967" sId="1" ref="A544:XFD545" action="insertRow"/>
  <rrc rId="7968" sId="1" ref="A544:XFD545" action="insertRow"/>
  <rcc rId="7969" sId="1" odxf="1" dxf="1">
    <nc r="A547" t="inlineStr">
      <is>
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7970" sId="1">
    <nc r="B547" t="inlineStr">
      <is>
        <t>973</t>
      </is>
    </nc>
  </rcc>
  <rcc rId="7971" sId="1">
    <nc r="C547" t="inlineStr">
      <is>
        <t>08</t>
      </is>
    </nc>
  </rcc>
  <rcc rId="7972" sId="1">
    <nc r="D547" t="inlineStr">
      <is>
        <t>01</t>
      </is>
    </nc>
  </rcc>
  <rcc rId="7973" sId="1">
    <nc r="F547" t="inlineStr">
      <is>
        <t>621</t>
      </is>
    </nc>
  </rcc>
  <rfmt sheetId="1" sqref="B547:G547" start="0" length="2147483647">
    <dxf>
      <font>
        <i val="0"/>
      </font>
    </dxf>
  </rfmt>
  <rcc rId="7974" sId="1">
    <nc r="E547" t="inlineStr">
      <is>
        <t>08201 S2160</t>
      </is>
    </nc>
  </rcc>
  <rcc rId="7975" sId="1" numFmtId="4">
    <nc r="G547">
      <v>6000</v>
    </nc>
  </rcc>
  <rcc rId="7976" sId="1">
    <nc r="G546">
      <f>G547</f>
    </nc>
  </rcc>
  <rcc rId="7977" sId="1" odxf="1" dxf="1">
    <nc r="B546" t="inlineStr">
      <is>
        <t>973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7978" sId="1" odxf="1" dxf="1">
    <nc r="C546" t="inlineStr">
      <is>
        <t>08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7979" sId="1" odxf="1" dxf="1">
    <nc r="D546" t="inlineStr">
      <is>
        <t>01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7980" sId="1" odxf="1" dxf="1">
    <nc r="E546" t="inlineStr">
      <is>
        <t>08201 S2160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7981" sId="1" xfDxf="1" dxf="1">
    <nc r="A546" t="inlineStr">
      <is>
        <t>Исполнение расходных обязательств муниципальных районов (городских округов)</t>
      </is>
    </nc>
    <ndxf>
      <font>
        <i/>
        <name val="Times New Roman"/>
        <family val="1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B546:E546" start="0" length="2147483647">
    <dxf>
      <font>
        <i/>
      </font>
    </dxf>
  </rfmt>
  <rcc rId="7982" sId="1">
    <nc r="F545" t="inlineStr">
      <is>
        <t>622</t>
      </is>
    </nc>
  </rcc>
  <rcc rId="7983" sId="1">
    <nc r="B545" t="inlineStr">
      <is>
        <t>973</t>
      </is>
    </nc>
  </rcc>
  <rcc rId="7984" sId="1">
    <nc r="C545" t="inlineStr">
      <is>
        <t>08</t>
      </is>
    </nc>
  </rcc>
  <rcc rId="7985" sId="1">
    <nc r="D545" t="inlineStr">
      <is>
        <t>01</t>
      </is>
    </nc>
  </rcc>
  <rcc rId="7986" sId="1">
    <nc r="E545" t="inlineStr">
      <is>
        <t>08201 L4670</t>
      </is>
    </nc>
  </rcc>
  <rfmt sheetId="1" sqref="A545:XFD545" start="0" length="2147483647">
    <dxf>
      <font>
        <i val="0"/>
      </font>
    </dxf>
  </rfmt>
  <rcc rId="7987" sId="1" numFmtId="4">
    <nc r="G545">
      <v>983.31807000000003</v>
    </nc>
  </rcc>
  <rcc rId="7988" sId="1">
    <nc r="A545" t="inlineStr">
      <is>
        <t>Субсидии автономным учреждениям на иные цели</t>
      </is>
    </nc>
  </rcc>
  <rcc rId="7989" sId="1" odxf="1" dxf="1">
    <nc r="B544" t="inlineStr">
      <is>
        <t>973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7990" sId="1" odxf="1" dxf="1">
    <nc r="C544" t="inlineStr">
      <is>
        <t>08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7991" sId="1" odxf="1" dxf="1">
    <nc r="D544" t="inlineStr">
      <is>
        <t>01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7992" sId="1" odxf="1" dxf="1">
    <nc r="E544" t="inlineStr">
      <is>
        <t>08201 L4670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7993" sId="1">
    <nc r="G544">
      <f>G545</f>
    </nc>
  </rcc>
  <rfmt sheetId="1" sqref="B544:E544" start="0" length="2147483647">
    <dxf>
      <font>
        <i/>
      </font>
    </dxf>
  </rfmt>
  <rfmt sheetId="1" sqref="A544" start="0" length="2147483647">
    <dxf>
      <font>
        <i val="0"/>
      </font>
    </dxf>
  </rfmt>
  <rfmt sheetId="1" sqref="A544" start="0" length="2147483647">
    <dxf>
      <font>
        <i/>
      </font>
    </dxf>
  </rfmt>
  <rcc rId="7994" sId="1">
    <nc r="A544" t="inlineStr">
      <is>
        <t>На обеспечение развития и укрепления материально-технической базы домов культуры в населенных пунктах с числом жителей до 50 тысяч человек</t>
      </is>
    </nc>
  </rcc>
  <rcc rId="7995" sId="1">
    <oc r="G543">
      <f>G548+G550</f>
    </oc>
    <nc r="G543">
      <f>G548+G550+G546+G544</f>
    </nc>
  </rcc>
  <rcc rId="7996" sId="1" numFmtId="4">
    <oc r="G555">
      <v>1284</v>
    </oc>
    <nc r="G555">
      <v>953.00099999999998</v>
    </nc>
  </rcc>
  <rrc rId="7997" sId="1" ref="A556:XFD556" action="insertRow"/>
  <rcc rId="7998" sId="1">
    <nc r="F556" t="inlineStr">
      <is>
        <t>622</t>
      </is>
    </nc>
  </rcc>
  <rcc rId="7999" sId="1" odxf="1" dxf="1">
    <nc r="A556" t="inlineStr">
      <is>
        <t>Субсидии автономным учреждениям на иные цели</t>
      </is>
    </nc>
    <odxf>
      <alignment vertical="top"/>
    </odxf>
    <ndxf>
      <alignment vertical="center"/>
    </ndxf>
  </rcc>
  <rcc rId="8000" sId="1">
    <nc r="B556" t="inlineStr">
      <is>
        <t>973</t>
      </is>
    </nc>
  </rcc>
  <rcc rId="8001" sId="1">
    <nc r="C556" t="inlineStr">
      <is>
        <t>08</t>
      </is>
    </nc>
  </rcc>
  <rcc rId="8002" sId="1">
    <nc r="D556" t="inlineStr">
      <is>
        <t>01</t>
      </is>
    </nc>
  </rcc>
  <rcc rId="8003" sId="1">
    <nc r="E556" t="inlineStr">
      <is>
        <t>08401 83160</t>
      </is>
    </nc>
  </rcc>
  <rcc rId="8004" sId="1" numFmtId="4">
    <nc r="G556">
      <v>129</v>
    </nc>
  </rcc>
  <rcc rId="8005" sId="1">
    <oc r="G554">
      <f>SUM(G555:G555)</f>
    </oc>
    <nc r="G554">
      <f>SUM(G555:G556)</f>
    </nc>
  </rcc>
  <rrc rId="8006" sId="1" ref="A557:XFD559" action="insertRow"/>
  <rcc rId="8007" sId="1">
    <nc r="A559" t="inlineStr">
      <is>
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</rcc>
  <rcc rId="8008" sId="1">
    <nc r="B559" t="inlineStr">
      <is>
        <t>973</t>
      </is>
    </nc>
  </rcc>
  <rcc rId="8009" sId="1">
    <nc r="C559" t="inlineStr">
      <is>
        <t>08</t>
      </is>
    </nc>
  </rcc>
  <rcc rId="8010" sId="1">
    <nc r="D559" t="inlineStr">
      <is>
        <t>01</t>
      </is>
    </nc>
  </rcc>
  <rcc rId="8011" sId="1">
    <nc r="E559" t="inlineStr">
      <is>
        <t>22002 S5060</t>
      </is>
    </nc>
  </rcc>
  <rcc rId="8012" sId="1">
    <nc r="F559" t="inlineStr">
      <is>
        <t>621</t>
      </is>
    </nc>
  </rcc>
  <rcc rId="8013" sId="1" numFmtId="4">
    <nc r="G559">
      <v>720</v>
    </nc>
  </rcc>
  <rcc rId="8014" sId="1">
    <nc r="B558" t="inlineStr">
      <is>
        <t>973</t>
      </is>
    </nc>
  </rcc>
  <rcc rId="8015" sId="1">
    <nc r="C558" t="inlineStr">
      <is>
        <t>08</t>
      </is>
    </nc>
  </rcc>
  <rcc rId="8016" sId="1">
    <nc r="D558" t="inlineStr">
      <is>
        <t>01</t>
      </is>
    </nc>
  </rcc>
  <rcc rId="8017" sId="1">
    <nc r="E558" t="inlineStr">
      <is>
        <t>22002 S5060</t>
      </is>
    </nc>
  </rcc>
  <rcc rId="8018" sId="1">
    <nc r="G558">
      <f>G559</f>
    </nc>
  </rcc>
  <rcc rId="8019" sId="1">
    <nc r="A558" t="inlineStr">
      <is>
        <t>Разработка, принятие и софинансирование муниципальных программ по сохранению и развитию бурятского языка</t>
      </is>
    </nc>
  </rcc>
  <rfmt sheetId="1" sqref="A558:XFD558" start="0" length="2147483647">
    <dxf>
      <font>
        <i/>
      </font>
    </dxf>
  </rfmt>
  <rcc rId="8020" sId="1">
    <nc r="B557" t="inlineStr">
      <is>
        <t>973</t>
      </is>
    </nc>
  </rcc>
  <rcc rId="8021" sId="1">
    <nc r="C557" t="inlineStr">
      <is>
        <t>08</t>
      </is>
    </nc>
  </rcc>
  <rcc rId="8022" sId="1">
    <nc r="D557" t="inlineStr">
      <is>
        <t>01</t>
      </is>
    </nc>
  </rcc>
  <rcc rId="8023" sId="1">
    <nc r="E557" t="inlineStr">
      <is>
        <t>22002 00000</t>
      </is>
    </nc>
  </rcc>
  <rcc rId="8024" sId="1">
    <nc r="G557">
      <f>G558</f>
    </nc>
  </rcc>
  <rcc rId="8025" sId="1" xfDxf="1" dxf="1">
    <nc r="A557" t="inlineStr">
      <is>
        <t>Основное мероприятие "Организация деятельности по обеспечению сохранения и развития бурятского языка"</t>
      </is>
    </nc>
    <ndxf>
      <font>
        <name val="Times New Roman"/>
        <family val="1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A557:XFD557" start="0" length="2147483647">
    <dxf>
      <font>
        <i/>
      </font>
    </dxf>
  </rfmt>
  <rrc rId="8026" sId="1" ref="A557:XFD557" action="insertRow"/>
  <rcc rId="8027" sId="1">
    <nc r="B557" t="inlineStr">
      <is>
        <t>973</t>
      </is>
    </nc>
  </rcc>
  <rcc rId="8028" sId="1">
    <nc r="C557" t="inlineStr">
      <is>
        <t>08</t>
      </is>
    </nc>
  </rcc>
  <rcc rId="8029" sId="1">
    <nc r="D557" t="inlineStr">
      <is>
        <t>01</t>
      </is>
    </nc>
  </rcc>
  <rcc rId="8030" sId="1">
    <nc r="E557" t="inlineStr">
      <is>
        <t>22000 00000</t>
      </is>
    </nc>
  </rcc>
  <rcc rId="8031" sId="1">
    <nc r="G557">
      <f>G558</f>
    </nc>
  </rcc>
  <rcc rId="8032" sId="1" xfDxf="1" dxf="1">
    <nc r="A557" t="inlineStr">
      <is>
        <t>Муниципальная программа «Сохранение и развитие бурятского языка в Селенгинском районе на 2021-2024 годы"</t>
      </is>
    </nc>
    <ndxf>
      <font>
        <name val="Times New Roman"/>
        <family val="1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A557:XFD557" start="0" length="2147483647">
    <dxf>
      <font>
        <b/>
      </font>
    </dxf>
  </rfmt>
  <rcc rId="8033" sId="1">
    <oc r="G530">
      <f>G531+G561</f>
    </oc>
    <nc r="G530">
      <f>G531+G561+G557</f>
    </nc>
  </rcc>
  <rrc rId="8034" sId="1" ref="A562:XFD563" action="insertRow"/>
  <rcc rId="8035" sId="1" odxf="1" dxf="1">
    <nc r="A563" t="inlineStr">
      <is>
        <t>Иные межбюджетные трансферты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8036" sId="1">
    <nc r="B563" t="inlineStr">
      <is>
        <t>973</t>
      </is>
    </nc>
  </rcc>
  <rcc rId="8037" sId="1">
    <nc r="C563" t="inlineStr">
      <is>
        <t>08</t>
      </is>
    </nc>
  </rcc>
  <rcc rId="8038" sId="1">
    <nc r="D563" t="inlineStr">
      <is>
        <t>01</t>
      </is>
    </nc>
  </rcc>
  <rcc rId="8039" sId="1">
    <nc r="E563" t="inlineStr">
      <is>
        <t>99900 82900</t>
      </is>
    </nc>
  </rcc>
  <rcc rId="8040" sId="1">
    <nc r="F563" t="inlineStr">
      <is>
        <t>540</t>
      </is>
    </nc>
  </rcc>
  <rfmt sheetId="1" sqref="B563:G563" start="0" length="2147483647">
    <dxf>
      <font>
        <b val="0"/>
      </font>
    </dxf>
  </rfmt>
  <rcc rId="8041" sId="1" numFmtId="4">
    <nc r="G563">
      <v>100</v>
    </nc>
  </rcc>
  <rcc rId="8042" sId="1" odxf="1" dxf="1">
    <nc r="B562" t="inlineStr">
      <is>
        <t>973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8043" sId="1" odxf="1" dxf="1">
    <nc r="C562" t="inlineStr">
      <is>
        <t>08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8044" sId="1" odxf="1" dxf="1">
    <nc r="D562" t="inlineStr">
      <is>
        <t>01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8045" sId="1" odxf="1" dxf="1">
    <nc r="E562" t="inlineStr">
      <is>
        <t>99900 82900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8046" sId="1">
    <nc r="G562">
      <f>G563</f>
    </nc>
  </rcc>
  <rfmt sheetId="1" sqref="A562:XFD562" start="0" length="2147483647">
    <dxf>
      <font>
        <b val="0"/>
      </font>
    </dxf>
  </rfmt>
  <rfmt sheetId="1" sqref="A562:XFD562" start="0" length="2147483647">
    <dxf>
      <font>
        <i/>
      </font>
    </dxf>
  </rfmt>
  <rcc rId="8047" sId="1">
    <nc r="A562" t="inlineStr">
      <is>
        <t>Прочие мероприятия , связанные с выполнением обязательств ОМСУ</t>
      </is>
    </nc>
  </rcc>
  <rrc rId="8048" sId="1" ref="A564:XFD565" action="insertRow"/>
  <rcc rId="8049" sId="1">
    <nc r="F565" t="inlineStr">
      <is>
        <t>612</t>
      </is>
    </nc>
  </rcc>
  <rcc rId="8050" sId="1">
    <nc r="B565" t="inlineStr">
      <is>
        <t>973</t>
      </is>
    </nc>
  </rcc>
  <rcc rId="8051" sId="1">
    <nc r="C565" t="inlineStr">
      <is>
        <t>08</t>
      </is>
    </nc>
  </rcc>
  <rcc rId="8052" sId="1">
    <nc r="D565" t="inlineStr">
      <is>
        <t>01</t>
      </is>
    </nc>
  </rcc>
  <rcc rId="8053" sId="1">
    <nc r="E565" t="inlineStr">
      <is>
        <t>99900 S2140</t>
      </is>
    </nc>
  </rcc>
  <rcc rId="8054" sId="1" numFmtId="4">
    <nc r="G565">
      <v>94.2</v>
    </nc>
  </rcc>
  <rcc rId="8055" sId="1">
    <nc r="A565" t="inlineStr">
      <is>
        <t>Субсидии бюджетным учреждениям на иные цели</t>
      </is>
    </nc>
  </rcc>
  <rcc rId="8056" sId="1">
    <nc r="G564">
      <f>G565</f>
    </nc>
  </rcc>
  <rcc rId="8057" sId="1">
    <nc r="B564" t="inlineStr">
      <is>
        <t>973</t>
      </is>
    </nc>
  </rcc>
  <rcc rId="8058" sId="1">
    <nc r="C564" t="inlineStr">
      <is>
        <t>08</t>
      </is>
    </nc>
  </rcc>
  <rcc rId="8059" sId="1">
    <nc r="D564" t="inlineStr">
      <is>
        <t>01</t>
      </is>
    </nc>
  </rcc>
  <rcc rId="8060" sId="1">
    <nc r="E564" t="inlineStr">
      <is>
        <t>99900 S2140</t>
      </is>
    </nc>
  </rcc>
  <rfmt sheetId="1" sqref="A564:XFD564" start="0" length="2147483647">
    <dxf>
      <font>
        <i/>
      </font>
    </dxf>
  </rfmt>
  <rcc rId="8061" sId="1">
    <nc r="A564" t="inlineStr">
      <is>
        <t>На  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</is>
    </nc>
  </rcc>
  <rcc rId="8062" sId="1">
    <oc r="G561">
      <f>G564</f>
    </oc>
    <nc r="G561">
      <f>G566+G562+G564</f>
    </nc>
  </rcc>
  <rcc rId="8063" sId="1" numFmtId="4">
    <oc r="G567">
      <v>5154.2160000000003</v>
    </oc>
    <nc r="G567">
      <v>7336.99</v>
    </nc>
  </rcc>
  <rcc rId="8064" sId="1" numFmtId="4">
    <oc r="G573">
      <v>639.79999999999995</v>
    </oc>
    <nc r="G573">
      <v>529.79999999999995</v>
    </nc>
  </rcc>
  <rcc rId="8065" sId="1" numFmtId="4">
    <oc r="G574">
      <v>193.2</v>
    </oc>
    <nc r="G574">
      <v>160</v>
    </nc>
  </rcc>
  <rcc rId="8066" sId="1" numFmtId="4">
    <oc r="G576">
      <v>6924.5</v>
    </oc>
    <nc r="G576">
      <v>5718.5</v>
    </nc>
  </rcc>
  <rcc rId="8067" sId="1" numFmtId="4">
    <oc r="G577">
      <v>2091.1999999999998</v>
    </oc>
    <nc r="G577">
      <v>1608.7</v>
    </nc>
  </rcc>
  <rcc rId="8068" sId="1" numFmtId="4">
    <oc r="G578">
      <v>40.700000000000003</v>
    </oc>
    <nc r="G578">
      <v>130.69999999999999</v>
    </nc>
  </rcc>
  <rcc rId="8069" sId="1" numFmtId="4">
    <oc r="G579">
      <v>252</v>
    </oc>
    <nc r="G579">
      <v>369.2</v>
    </nc>
  </rcc>
  <rrc rId="8070" sId="1" ref="A619:XFD619" action="insertRow"/>
  <rcc rId="8071" sId="1">
    <nc r="F619" t="inlineStr">
      <is>
        <t>112</t>
      </is>
    </nc>
  </rcc>
  <rfmt sheetId="1" sqref="A619:XFD619" start="0" length="2147483647">
    <dxf>
      <font>
        <i val="0"/>
      </font>
    </dxf>
  </rfmt>
  <rcc rId="8072" sId="1">
    <nc r="B619" t="inlineStr">
      <is>
        <t>975</t>
      </is>
    </nc>
  </rcc>
  <rcc rId="8073" sId="1">
    <nc r="C619" t="inlineStr">
      <is>
        <t>11</t>
      </is>
    </nc>
  </rcc>
  <rcc rId="8074" sId="1">
    <nc r="D619" t="inlineStr">
      <is>
        <t>02</t>
      </is>
    </nc>
  </rcc>
  <rcc rId="8075" sId="1">
    <nc r="E619" t="inlineStr">
      <is>
        <t>09101 82600</t>
      </is>
    </nc>
  </rcc>
  <rcc rId="8076" sId="1">
    <nc r="A619" t="inlineStr">
      <is>
        <t>Иные выплаты персоналу учреждений, за исключением фонда оплаты труда</t>
      </is>
    </nc>
  </rcc>
  <rcc rId="8077" sId="1" numFmtId="4">
    <nc r="G619">
      <v>10</v>
    </nc>
  </rcc>
  <rcc rId="8078" sId="1" numFmtId="4">
    <oc r="G620">
      <v>1250</v>
    </oc>
    <nc r="G620">
      <v>1094.5</v>
    </nc>
  </rcc>
  <rrc rId="8079" sId="1" ref="A621:XFD621" action="insertRow"/>
  <rcc rId="8080" sId="1">
    <nc r="B621" t="inlineStr">
      <is>
        <t>975</t>
      </is>
    </nc>
  </rcc>
  <rcc rId="8081" sId="1">
    <nc r="C621" t="inlineStr">
      <is>
        <t>11</t>
      </is>
    </nc>
  </rcc>
  <rcc rId="8082" sId="1">
    <nc r="D621" t="inlineStr">
      <is>
        <t>02</t>
      </is>
    </nc>
  </rcc>
  <rcc rId="8083" sId="1">
    <nc r="E621" t="inlineStr">
      <is>
        <t>09101 82600</t>
      </is>
    </nc>
  </rcc>
  <rcc rId="8084" sId="1">
    <nc r="F621" t="inlineStr">
      <is>
        <t>350</t>
      </is>
    </nc>
  </rcc>
  <rcc rId="8085" sId="1">
    <nc r="A621" t="inlineStr">
      <is>
        <t>Премии и гранты</t>
      </is>
    </nc>
  </rcc>
  <rcc rId="8086" sId="1" numFmtId="4">
    <nc r="G621">
      <v>145.5</v>
    </nc>
  </rcc>
  <rcc rId="8087" sId="1">
    <oc r="G618">
      <f>SUM(G620:G620)</f>
    </oc>
    <nc r="G618">
      <f>SUM(G619:G621)</f>
    </nc>
  </rcc>
  <rcc rId="8088" sId="1" numFmtId="4">
    <oc r="G625">
      <f>676.8+1954.4</f>
    </oc>
    <nc r="G625">
      <v>2666.6</v>
    </nc>
  </rcc>
  <rcc rId="8089" sId="1" numFmtId="4">
    <oc r="G626">
      <f>204.4+590.2</f>
    </oc>
    <nc r="G626">
      <v>805.3</v>
    </nc>
  </rcc>
  <rcc rId="8090" sId="1" numFmtId="4">
    <oc r="G635">
      <f>25141.9+1150</f>
    </oc>
    <nc r="G635">
      <v>19291.900000000001</v>
    </nc>
  </rcc>
  <rrc rId="8091" sId="1" ref="A636:XFD637" action="insertRow"/>
  <rcc rId="8092" sId="1">
    <nc r="A637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</rcc>
  <rcc rId="8093" sId="1">
    <nc r="F637" t="inlineStr">
      <is>
        <t>611</t>
      </is>
    </nc>
  </rcc>
  <rcc rId="8094" sId="1">
    <nc r="B637" t="inlineStr">
      <is>
        <t>975</t>
      </is>
    </nc>
  </rcc>
  <rcc rId="8095" sId="1">
    <nc r="C637" t="inlineStr">
      <is>
        <t>11</t>
      </is>
    </nc>
  </rcc>
  <rcc rId="8096" sId="1">
    <nc r="D637" t="inlineStr">
      <is>
        <t>03</t>
      </is>
    </nc>
  </rcc>
  <rcc rId="8097" sId="1">
    <nc r="E637" t="inlineStr">
      <is>
        <t>09301 S2160</t>
      </is>
    </nc>
  </rcc>
  <rcc rId="8098" sId="1" numFmtId="4">
    <nc r="G637">
      <v>7000</v>
    </nc>
  </rcc>
  <rcc rId="8099" sId="1">
    <nc r="B636" t="inlineStr">
      <is>
        <t>975</t>
      </is>
    </nc>
  </rcc>
  <rcc rId="8100" sId="1">
    <nc r="C636" t="inlineStr">
      <is>
        <t>11</t>
      </is>
    </nc>
  </rcc>
  <rcc rId="8101" sId="1">
    <nc r="D636" t="inlineStr">
      <is>
        <t>03</t>
      </is>
    </nc>
  </rcc>
  <rcc rId="8102" sId="1">
    <nc r="E636" t="inlineStr">
      <is>
        <t>09301 S2160</t>
      </is>
    </nc>
  </rcc>
  <rcc rId="8103" sId="1">
    <nc r="G636">
      <f>G637</f>
    </nc>
  </rcc>
  <rcc rId="8104" sId="1">
    <nc r="A636" t="inlineStr">
      <is>
        <t>Исполнение расходных обязательств муниципальных районов (городских округов)</t>
      </is>
    </nc>
  </rcc>
  <rfmt sheetId="1" sqref="A636:XFD636" start="0" length="2147483647">
    <dxf>
      <font>
        <i/>
      </font>
    </dxf>
  </rfmt>
  <rcc rId="8105" sId="1">
    <oc r="G633">
      <f>G634+G638</f>
    </oc>
    <nc r="G633">
      <f>G634+G638+G636</f>
    </nc>
  </rcc>
  <rrc rId="8106" sId="1" ref="A640:XFD640" action="insertRow"/>
  <rrc rId="8107" sId="1" ref="A640:XFD640" action="insertRow"/>
  <rrc rId="8108" sId="1" ref="A640:XFD640" action="insertRow"/>
  <rcc rId="8109" sId="1">
    <nc r="A642" t="inlineStr">
      <is>
        <t>Субсидии бюджетным учреждениям на иные цели</t>
      </is>
    </nc>
  </rcc>
  <rcc rId="8110" sId="1">
    <nc r="F642" t="inlineStr">
      <is>
        <t>612</t>
      </is>
    </nc>
  </rcc>
  <rcc rId="8111" sId="1" numFmtId="4">
    <nc r="G642">
      <v>200</v>
    </nc>
  </rcc>
  <rcc rId="8112" sId="1">
    <nc r="B642" t="inlineStr">
      <is>
        <t>975</t>
      </is>
    </nc>
  </rcc>
  <rcc rId="8113" sId="1">
    <nc r="C642" t="inlineStr">
      <is>
        <t>11</t>
      </is>
    </nc>
  </rcc>
  <rcc rId="8114" sId="1">
    <nc r="D642" t="inlineStr">
      <is>
        <t>03</t>
      </is>
    </nc>
  </rcc>
  <rcc rId="8115" sId="1">
    <nc r="E642" t="inlineStr">
      <is>
        <t>99900 S2140</t>
      </is>
    </nc>
  </rcc>
  <rcc rId="8116" sId="1">
    <nc r="B641" t="inlineStr">
      <is>
        <t>975</t>
      </is>
    </nc>
  </rcc>
  <rcc rId="8117" sId="1">
    <nc r="C641" t="inlineStr">
      <is>
        <t>11</t>
      </is>
    </nc>
  </rcc>
  <rcc rId="8118" sId="1">
    <nc r="D641" t="inlineStr">
      <is>
        <t>03</t>
      </is>
    </nc>
  </rcc>
  <rcc rId="8119" sId="1">
    <nc r="E641" t="inlineStr">
      <is>
        <t>99900 S2140</t>
      </is>
    </nc>
  </rcc>
  <rcc rId="8120" sId="1">
    <nc r="G641">
      <f>G642</f>
    </nc>
  </rcc>
  <rcc rId="8121" sId="1">
    <nc r="A641" t="inlineStr">
      <is>
        <t>На  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</is>
    </nc>
  </rcc>
  <rfmt sheetId="1" sqref="A641:XFD641" start="0" length="2147483647">
    <dxf>
      <font>
        <i/>
      </font>
    </dxf>
  </rfmt>
  <rcc rId="8122" sId="1">
    <nc r="E640" t="inlineStr">
      <is>
        <t>99900 00000</t>
      </is>
    </nc>
  </rcc>
  <rcc rId="8123" sId="1">
    <nc r="G640">
      <f>G641</f>
    </nc>
  </rcc>
  <rcc rId="8124" sId="1" odxf="1" dxf="1">
    <nc r="B640" t="inlineStr">
      <is>
        <t>975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8125" sId="1" odxf="1" dxf="1">
    <nc r="C640" t="inlineStr">
      <is>
        <t>11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8126" sId="1" odxf="1" dxf="1">
    <nc r="D640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8127" sId="1">
    <nc r="A640" t="inlineStr">
      <is>
        <t>Непрограммные расходы</t>
      </is>
    </nc>
  </rcc>
  <rfmt sheetId="1" sqref="A640:XFD640" start="0" length="2147483647">
    <dxf>
      <font>
        <b/>
      </font>
    </dxf>
  </rfmt>
  <rfmt sheetId="1" sqref="A640:XFD640" start="0" length="2147483647">
    <dxf>
      <font>
        <i/>
      </font>
    </dxf>
  </rfmt>
  <rfmt sheetId="1" sqref="A640:XFD640" start="0" length="2147483647">
    <dxf>
      <font>
        <i val="0"/>
      </font>
    </dxf>
  </rfmt>
  <rcc rId="8128" sId="1">
    <oc r="G630">
      <f>G631</f>
    </oc>
    <nc r="G630">
      <f>G631+G640</f>
    </nc>
  </rcc>
  <rcc rId="8129" sId="1" numFmtId="4">
    <oc r="G648">
      <v>621.9</v>
    </oc>
    <nc r="G648">
      <v>511.9</v>
    </nc>
  </rcc>
  <rcc rId="8130" sId="1" numFmtId="4">
    <oc r="G649">
      <v>187.8</v>
    </oc>
    <nc r="G649">
      <v>154.6</v>
    </nc>
  </rcc>
  <rcc rId="8131" sId="1" numFmtId="4">
    <oc r="G651">
      <f>1877.4+517.3</f>
    </oc>
    <nc r="G651">
      <v>1767.5</v>
    </nc>
  </rcc>
  <rcc rId="8132" sId="1" numFmtId="4">
    <oc r="G652">
      <f>567+156.2</f>
    </oc>
    <nc r="G652">
      <v>533.79999999999995</v>
    </nc>
  </rcc>
  <rcc rId="8133" sId="1" numFmtId="4">
    <oc r="G653">
      <v>31.8</v>
    </oc>
    <nc r="G653">
      <v>37.799999999999997</v>
    </nc>
  </rcc>
  <rcc rId="8134" sId="1" numFmtId="4">
    <oc r="G654">
      <v>189.95918</v>
    </oc>
    <nc r="G654">
      <v>183.95918</v>
    </nc>
  </rcc>
  <rcc rId="8135" sId="1" numFmtId="4">
    <oc r="G686">
      <v>8630.0681999999997</v>
    </oc>
    <nc r="G686">
      <v>0</v>
    </nc>
  </rcc>
  <rrc rId="8136" sId="1" ref="A681:XFD681" action="deleteRow">
    <undo index="65535" exp="ref" v="1" dr="G681" r="G656" sId="1"/>
    <rfmt sheetId="1" xfDxf="1" sqref="A681:XFD681" start="0" length="0">
      <dxf>
        <font>
          <name val="Times New Roman CYR"/>
          <family val="1"/>
        </font>
        <alignment wrapText="1"/>
      </dxf>
    </rfmt>
    <rcc rId="0" sId="1" dxf="1">
      <nc r="A681" t="inlineStr">
        <is>
          <t>СОЦИАЛЬНАЯ ПОЛИТИКА</t>
        </is>
      </nc>
      <ndxf>
        <font>
          <b/>
          <name val="Times New Roman"/>
          <family val="1"/>
        </font>
        <fill>
          <patternFill patternType="solid">
            <bgColor indexed="1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81" t="inlineStr">
        <is>
          <t>976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81" t="inlineStr">
        <is>
          <t>10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681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681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681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681">
        <f>G686</f>
      </nc>
      <ndxf>
        <font>
          <b/>
          <name val="Times New Roman"/>
          <family val="1"/>
        </font>
        <numFmt numFmtId="165" formatCode="0.00000"/>
        <fill>
          <patternFill patternType="solid">
            <bgColor indexed="15"/>
          </patternFill>
        </fill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137" sId="1" ref="A681:XFD681" action="deleteRow">
    <rfmt sheetId="1" xfDxf="1" sqref="A681:XFD681" start="0" length="0">
      <dxf>
        <font>
          <name val="Times New Roman CYR"/>
          <family val="1"/>
        </font>
        <alignment wrapText="1"/>
      </dxf>
    </rfmt>
    <rcc rId="0" sId="1" dxf="1">
      <nc r="A681" t="inlineStr">
        <is>
          <t>Социальное обеспечение населения</t>
        </is>
      </nc>
      <ndxf>
        <font>
          <b/>
          <name val="Times New Roman"/>
          <family val="1"/>
        </font>
        <fill>
          <patternFill patternType="solid">
            <bgColor indexed="41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81" t="inlineStr">
        <is>
          <t>976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81" t="inlineStr">
        <is>
          <t>10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81" t="inlineStr">
        <is>
          <t>03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681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681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681">
        <f>G682</f>
      </nc>
      <n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138" sId="1" ref="A681:XFD681" action="deleteRow">
    <rfmt sheetId="1" xfDxf="1" sqref="A681:XFD681" start="0" length="0">
      <dxf>
        <font>
          <name val="Times New Roman CYR"/>
          <family val="1"/>
        </font>
        <alignment wrapText="1"/>
      </dxf>
    </rfmt>
    <rcc rId="0" sId="1" dxf="1">
      <nc r="A681" t="inlineStr">
        <is>
          <t>Муниципальная программа «Комплексное развитие сельских территорий в Селенгинском районе на 2020-2024 годы»</t>
        </is>
      </nc>
      <ndxf>
        <font>
          <b/>
          <name val="Times New Roman"/>
          <family val="1"/>
        </font>
        <alignment vertical="center"/>
      </ndxf>
    </rcc>
    <rcc rId="0" sId="1" dxf="1">
      <nc r="B681" t="inlineStr">
        <is>
          <t>976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81" t="inlineStr">
        <is>
          <t>10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81" t="inlineStr">
        <is>
          <t>03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81" t="inlineStr">
        <is>
          <t>06000 00000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681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681">
        <f>G682</f>
      </nc>
      <ndxf>
        <font>
          <b/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139" sId="1" ref="A681:XFD681" action="deleteRow">
    <rfmt sheetId="1" xfDxf="1" sqref="A681:XFD681" start="0" length="0">
      <dxf>
        <font>
          <name val="Times New Roman CYR"/>
          <family val="1"/>
        </font>
        <alignment wrapText="1"/>
      </dxf>
    </rfmt>
    <rcc rId="0" sId="1" dxf="1">
      <nc r="A681" t="inlineStr">
        <is>
          <t>Основное мероприятие "Реализация мероприятий по строительству жилья, предоставляемого по договору найма жилого помещения"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81" t="inlineStr">
        <is>
          <t>976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81" t="inlineStr">
        <is>
          <t>10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81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81" t="inlineStr">
        <is>
          <t>06040 00000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681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681">
        <f>G682</f>
      </nc>
      <ndxf>
        <font>
          <i/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140" sId="1" ref="A681:XFD681" action="deleteRow">
    <rfmt sheetId="1" xfDxf="1" sqref="A681:XFD681" start="0" length="0">
      <dxf>
        <font>
          <name val="Times New Roman CYR"/>
          <family val="1"/>
        </font>
        <alignment wrapText="1"/>
      </dxf>
    </rfmt>
    <rcc rId="0" sId="1" dxf="1">
      <nc r="A681" t="inlineStr">
        <is>
          <t>Обеспечение комплексного развития сельских территорий</t>
        </is>
      </nc>
      <ndxf>
        <font>
          <i/>
          <color indexed="8"/>
          <name val="Times New Roman"/>
          <family val="1"/>
        </font>
      </ndxf>
    </rcc>
    <rcc rId="0" sId="1" dxf="1">
      <nc r="B681" t="inlineStr">
        <is>
          <t>976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81" t="inlineStr">
        <is>
          <t>10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81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81" t="inlineStr">
        <is>
          <t>06040 L5760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681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681">
        <f>G682</f>
      </nc>
      <ndxf>
        <font>
          <i/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141" sId="1" ref="A681:XFD681" action="deleteRow">
    <rfmt sheetId="1" xfDxf="1" sqref="A681:XFD681" start="0" length="0">
      <dxf>
        <font>
          <name val="Times New Roman CYR"/>
          <family val="1"/>
        </font>
        <alignment wrapText="1"/>
      </dxf>
    </rfmt>
    <rcc rId="0" sId="1" dxf="1">
      <nc r="A681" t="inlineStr">
        <is>
          <t>Прочие закупки товаров, работ и услуг для государственных (муниципальных) нужд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81" t="inlineStr">
        <is>
          <t>976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81" t="inlineStr">
        <is>
          <t>10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81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81" t="inlineStr">
        <is>
          <t>06040 L5760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81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681">
        <v>0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8142" sId="1">
    <oc r="G656">
      <f>G657+#REF!</f>
    </oc>
    <nc r="G656">
      <f>G657</f>
    </nc>
  </rcc>
  <rcc rId="8143" sId="1" numFmtId="4">
    <oc r="G116">
      <v>203.74079</v>
    </oc>
    <nc r="G116">
      <v>6903.7407899999998</v>
    </nc>
  </rcc>
  <rcc rId="8144" sId="1">
    <oc r="G122">
      <f>SUM(G123:G130)</f>
    </oc>
    <nc r="G122">
      <f>SUM(G123:G130)</f>
    </nc>
  </rcc>
  <rcc rId="8145" sId="1">
    <oc r="G183">
      <f>G188+G203+G213</f>
    </oc>
    <nc r="G183">
      <f>G188+G184+G199+G219</f>
    </nc>
  </rcc>
  <rcc rId="8146" sId="1" numFmtId="4">
    <oc r="G454">
      <v>1207.2</v>
    </oc>
    <nc r="G454">
      <v>9936.2549999999992</v>
    </nc>
  </rcc>
</revisions>
</file>

<file path=xl/revisions/revisionLog1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149" sId="1">
    <oc r="G3" t="inlineStr">
      <is>
        <t>от    марта 2023  № ____</t>
      </is>
    </oc>
    <nc r="G3" t="inlineStr">
      <is>
        <t>от 17  марта 2023  № 245</t>
      </is>
    </nc>
  </rcc>
  <rcv guid="{73FC67B9-3A5E-4402-A781-D3BF0209130F}" action="delete"/>
  <rdn rId="0" localSheetId="1" customView="1" name="Z_73FC67B9_3A5E_4402_A781_D3BF0209130F_.wvu.PrintArea" hidden="1" oldHidden="1">
    <formula>Ведом.структура!$A$1:$G$683</formula>
    <oldFormula>Ведом.структура!$A$5:$G$683</oldFormula>
  </rdn>
  <rdn rId="0" localSheetId="1" customView="1" name="Z_73FC67B9_3A5E_4402_A781_D3BF0209130F_.wvu.FilterData" hidden="1" oldHidden="1">
    <formula>Ведом.структура!$A$17:$I$681</formula>
    <oldFormula>Ведом.структура!$A$17:$I$681</oldFormula>
  </rdn>
  <rcv guid="{73FC67B9-3A5E-4402-A781-D3BF0209130F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53" sId="1">
    <oc r="G267">
      <f>386+7.7</f>
    </oc>
    <nc r="G267">
      <f>386+7.9</f>
    </nc>
  </rcc>
</revisions>
</file>

<file path=xl/revisions/revisionLog1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152" sId="1" numFmtId="4">
    <oc r="G31">
      <v>199.2</v>
    </oc>
    <nc r="G31">
      <v>303</v>
    </nc>
  </rcc>
  <rrc rId="8153" sId="1" ref="A32:XFD32" action="insertRow"/>
  <rcc rId="8154" sId="1" numFmtId="30">
    <nc r="B32">
      <v>845</v>
    </nc>
  </rcc>
  <rcc rId="8155" sId="1">
    <nc r="C32" t="inlineStr">
      <is>
        <t>01</t>
      </is>
    </nc>
  </rcc>
  <rcc rId="8156" sId="1">
    <nc r="D32" t="inlineStr">
      <is>
        <t>03</t>
      </is>
    </nc>
  </rcc>
  <rcc rId="8157" sId="1">
    <nc r="E32" t="inlineStr">
      <is>
        <t>99900 81020</t>
      </is>
    </nc>
  </rcc>
  <rcc rId="8158" sId="1">
    <nc r="F32" t="inlineStr">
      <is>
        <t>853</t>
      </is>
    </nc>
  </rcc>
  <rcc rId="8159" sId="1">
    <nc r="A32" t="inlineStr">
      <is>
        <t>Уплата иных платежей</t>
      </is>
    </nc>
  </rcc>
  <rcc rId="8160" sId="1" numFmtId="4">
    <nc r="G32">
      <v>0.2</v>
    </nc>
  </rcc>
  <rcc rId="8161" sId="1">
    <oc r="G26">
      <f>SUM(G27:G31)</f>
    </oc>
    <nc r="G26">
      <f>SUM(G27:G32)</f>
    </nc>
  </rcc>
  <rcc rId="8162" sId="1" numFmtId="4">
    <oc r="G35">
      <v>200</v>
    </oc>
    <nc r="G35">
      <v>96</v>
    </nc>
  </rcc>
  <rcc rId="8163" sId="1" numFmtId="4">
    <oc r="G61">
      <v>273</v>
    </oc>
    <nc r="G61">
      <v>150</v>
    </nc>
  </rcc>
  <rcc rId="8164" sId="1" numFmtId="4">
    <oc r="G69">
      <f>208+208</f>
    </oc>
    <nc r="G69">
      <v>173.5</v>
    </nc>
  </rcc>
  <rrc rId="8165" sId="1" ref="A70:XFD70" action="insertRow"/>
  <rcc rId="8166" sId="1">
    <nc r="B70" t="inlineStr">
      <is>
        <t>968</t>
      </is>
    </nc>
  </rcc>
  <rcc rId="8167" sId="1">
    <nc r="C70" t="inlineStr">
      <is>
        <t>01</t>
      </is>
    </nc>
  </rcc>
  <rcc rId="8168" sId="1">
    <nc r="D70" t="inlineStr">
      <is>
        <t>13</t>
      </is>
    </nc>
  </rcc>
  <rcc rId="8169" sId="1">
    <nc r="E70" t="inlineStr">
      <is>
        <t>01002 S2870</t>
      </is>
    </nc>
  </rcc>
  <rcc rId="8170" sId="1">
    <nc r="F70" t="inlineStr">
      <is>
        <t>540</t>
      </is>
    </nc>
  </rcc>
  <rcc rId="8171" sId="1" numFmtId="4">
    <nc r="G70">
      <v>142.19999999999999</v>
    </nc>
  </rcc>
  <rcc rId="8172" sId="1">
    <oc r="G68">
      <f>G69</f>
    </oc>
    <nc r="G68">
      <f>G69+G70</f>
    </nc>
  </rcc>
  <rcc rId="8173" sId="1">
    <nc r="A70" t="inlineStr">
      <is>
        <t>Иные межбюджетные трансферты</t>
      </is>
    </nc>
  </rcc>
  <rrc rId="8174" sId="1" ref="A71:XFD71" action="insertRow"/>
  <rrc rId="8175" sId="1" ref="A71:XFD71" action="insertRow"/>
  <rrc rId="8176" sId="1" ref="A71:XFD71" action="insertRow"/>
  <rcc rId="8177" sId="1" numFmtId="4">
    <oc r="G76">
      <v>50</v>
    </oc>
    <nc r="G76">
      <v>43</v>
    </nc>
  </rcc>
  <rrc rId="8178" sId="1" ref="A71:XFD73" action="insertRow"/>
  <rcc rId="8179" sId="1">
    <nc r="B73" t="inlineStr">
      <is>
        <t>968</t>
      </is>
    </nc>
  </rcc>
  <rcc rId="8180" sId="1">
    <nc r="C73" t="inlineStr">
      <is>
        <t>01</t>
      </is>
    </nc>
  </rcc>
  <rcc rId="8181" sId="1">
    <nc r="D73" t="inlineStr">
      <is>
        <t>13</t>
      </is>
    </nc>
  </rcc>
  <rcc rId="8182" sId="1">
    <nc r="F73" t="inlineStr">
      <is>
        <t>244</t>
      </is>
    </nc>
  </rcc>
  <rcc rId="8183" sId="1">
    <nc r="E73" t="inlineStr">
      <is>
        <t>0100382900</t>
      </is>
    </nc>
  </rcc>
  <rcc rId="8184" sId="1" numFmtId="4">
    <nc r="G73">
      <v>50</v>
    </nc>
  </rcc>
  <rcc rId="8185" sId="1">
    <nc r="A73" t="inlineStr">
      <is>
        <t>Закупка товаров, работ и услуг для государственных (муниципальных) нужд</t>
      </is>
    </nc>
  </rcc>
  <rcc rId="8186" sId="1">
    <nc r="B72" t="inlineStr">
      <is>
        <t>968</t>
      </is>
    </nc>
  </rcc>
  <rcc rId="8187" sId="1">
    <nc r="C72" t="inlineStr">
      <is>
        <t>01</t>
      </is>
    </nc>
  </rcc>
  <rcc rId="8188" sId="1">
    <nc r="D72" t="inlineStr">
      <is>
        <t>13</t>
      </is>
    </nc>
  </rcc>
  <rcc rId="8189" sId="1">
    <nc r="E72" t="inlineStr">
      <is>
        <t>0100382900</t>
      </is>
    </nc>
  </rcc>
  <rcc rId="8190" sId="1">
    <nc r="A72" t="inlineStr">
      <is>
        <t>Прочие мероприятия, связаные с выполнением обязательста ОМСУ</t>
      </is>
    </nc>
  </rcc>
  <rfmt sheetId="1" sqref="A72:XFD72" start="0" length="2147483647">
    <dxf>
      <font>
        <i/>
      </font>
    </dxf>
  </rfmt>
  <rfmt sheetId="1" sqref="A71:XFD71" start="0" length="2147483647">
    <dxf>
      <font>
        <i/>
      </font>
    </dxf>
  </rfmt>
  <rcc rId="8191" sId="1">
    <nc r="B71" t="inlineStr">
      <is>
        <t>968</t>
      </is>
    </nc>
  </rcc>
  <rcc rId="8192" sId="1">
    <nc r="C71" t="inlineStr">
      <is>
        <t>01</t>
      </is>
    </nc>
  </rcc>
  <rcc rId="8193" sId="1">
    <nc r="D71" t="inlineStr">
      <is>
        <t>13</t>
      </is>
    </nc>
  </rcc>
  <rcc rId="8194" sId="1">
    <nc r="E71" t="inlineStr">
      <is>
        <t>0100300000</t>
      </is>
    </nc>
  </rcc>
  <rcc rId="8195" sId="1">
    <nc r="G71">
      <f>G72</f>
    </nc>
  </rcc>
  <rcc rId="8196" sId="1">
    <nc r="A71" t="inlineStr">
      <is>
        <t>Основное мероприятие "Проведение рейтинговой оценки показателей эффективности развития сельских поселений"</t>
      </is>
    </nc>
  </rcc>
  <rfmt sheetId="1" sqref="A71">
    <dxf>
      <alignment vertical="top"/>
    </dxf>
  </rfmt>
  <rcc rId="8197" sId="1">
    <nc r="F74" t="inlineStr">
      <is>
        <t>540</t>
      </is>
    </nc>
  </rcc>
  <rcc rId="8198" sId="1">
    <nc r="B74" t="inlineStr">
      <is>
        <t>968</t>
      </is>
    </nc>
  </rcc>
  <rcc rId="8199" sId="1">
    <nc r="C74" t="inlineStr">
      <is>
        <t>01</t>
      </is>
    </nc>
  </rcc>
  <rcc rId="8200" sId="1">
    <nc r="D74" t="inlineStr">
      <is>
        <t>13</t>
      </is>
    </nc>
  </rcc>
  <rcc rId="8201" sId="1">
    <nc r="E74" t="inlineStr">
      <is>
        <t>0100382900</t>
      </is>
    </nc>
  </rcc>
  <rcc rId="8202" sId="1" numFmtId="4">
    <nc r="G74">
      <v>600</v>
    </nc>
  </rcc>
  <rcc rId="8203" sId="1">
    <nc r="G72">
      <f>G73+G74</f>
    </nc>
  </rcc>
  <rcc rId="8204" sId="1">
    <nc r="A74" t="inlineStr">
      <is>
        <t>Иные межбюджетные трансферты</t>
      </is>
    </nc>
  </rcc>
  <rrc rId="8205" sId="1" ref="A75:XFD75" action="insertRow"/>
  <rcc rId="8206" sId="1">
    <nc r="A77" t="inlineStr">
      <is>
        <t>Закупка товаров, работ и услуг для государственных (муниципальных) нужд</t>
      </is>
    </nc>
  </rcc>
  <rcc rId="8207" sId="1">
    <nc r="B77" t="inlineStr">
      <is>
        <t>968</t>
      </is>
    </nc>
  </rcc>
  <rcc rId="8208" sId="1">
    <nc r="C77" t="inlineStr">
      <is>
        <t>01</t>
      </is>
    </nc>
  </rcc>
  <rcc rId="8209" sId="1">
    <nc r="D77" t="inlineStr">
      <is>
        <t>13</t>
      </is>
    </nc>
  </rcc>
  <rcc rId="8210" sId="1">
    <nc r="F77" t="inlineStr">
      <is>
        <t>244</t>
      </is>
    </nc>
  </rcc>
  <rcc rId="8211" sId="1">
    <nc r="E77" t="inlineStr">
      <is>
        <t>0100482900</t>
      </is>
    </nc>
  </rcc>
  <rcc rId="8212" sId="1" numFmtId="4">
    <nc r="G77">
      <v>200</v>
    </nc>
  </rcc>
  <rcc rId="8213" sId="1" odxf="1" dxf="1">
    <nc r="A76" t="inlineStr">
      <is>
        <t>Прочие мероприятия, связаные с выполнением обязательста ОМСУ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8214" sId="1" odxf="1" dxf="1">
    <nc r="B76" t="inlineStr">
      <is>
        <t>968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8215" sId="1" odxf="1" dxf="1">
    <nc r="C76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8216" sId="1" odxf="1" dxf="1">
    <nc r="D76" t="inlineStr">
      <is>
        <t>13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76" start="0" length="0">
    <dxf>
      <font>
        <i/>
        <name val="Times New Roman"/>
        <family val="1"/>
      </font>
    </dxf>
  </rfmt>
  <rcc rId="8217" sId="1">
    <nc r="E76" t="inlineStr">
      <is>
        <t>0100482900</t>
      </is>
    </nc>
  </rcc>
  <rcc rId="8218" sId="1">
    <nc r="G76">
      <f>G77</f>
    </nc>
  </rcc>
  <rfmt sheetId="1" sqref="G76" start="0" length="2147483647">
    <dxf>
      <font>
        <i/>
      </font>
    </dxf>
  </rfmt>
  <rfmt sheetId="1" sqref="A75" start="0" length="0">
    <dxf>
      <font>
        <i/>
        <name val="Times New Roman"/>
        <family val="1"/>
      </font>
    </dxf>
  </rfmt>
  <rcc rId="8219" sId="1" odxf="1" dxf="1">
    <nc r="B75" t="inlineStr">
      <is>
        <t>968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8220" sId="1" odxf="1" dxf="1">
    <nc r="C75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8221" sId="1" odxf="1" dxf="1">
    <nc r="D75" t="inlineStr">
      <is>
        <t>13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75" start="0" length="0">
    <dxf>
      <font>
        <i/>
        <name val="Times New Roman"/>
        <family val="1"/>
      </font>
    </dxf>
  </rfmt>
  <rcc rId="8222" sId="1">
    <nc r="E75" t="inlineStr">
      <is>
        <t>0100400000</t>
      </is>
    </nc>
  </rcc>
  <rcc rId="8223" sId="1" xfDxf="1" dxf="1">
    <nc r="A75" t="inlineStr">
      <is>
        <t>Основное мероприятие "Изготовление комплектов памятных медалей "100 лет Селенгинского района Республики Бурятия"</t>
      </is>
    </nc>
    <ndxf>
      <font>
        <i/>
        <name val="Times New Roman"/>
        <family val="1"/>
      </font>
      <alignment horizontal="left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224" sId="1">
    <nc r="G75">
      <f>G76</f>
    </nc>
  </rcc>
  <rfmt sheetId="1" sqref="G75" start="0" length="2147483647">
    <dxf>
      <font>
        <i/>
      </font>
    </dxf>
  </rfmt>
  <rcc rId="8225" sId="1">
    <oc r="G63">
      <f>G64+G67+G78</f>
    </oc>
    <nc r="G63">
      <f>G64+G67+G78+G71+G75</f>
    </nc>
  </rcc>
  <rrc rId="8226" sId="1" ref="A81:XFD81" action="insertRow"/>
  <rcc rId="8227" sId="1">
    <nc r="B81" t="inlineStr">
      <is>
        <t>968</t>
      </is>
    </nc>
  </rcc>
  <rcc rId="8228" sId="1">
    <nc r="C81" t="inlineStr">
      <is>
        <t>01</t>
      </is>
    </nc>
  </rcc>
  <rcc rId="8229" sId="1">
    <nc r="D81" t="inlineStr">
      <is>
        <t>13</t>
      </is>
    </nc>
  </rcc>
  <rcc rId="8230" sId="1">
    <nc r="E81" t="inlineStr">
      <is>
        <t>01005 82900</t>
      </is>
    </nc>
  </rcc>
  <rcc rId="8231" sId="1">
    <nc r="F81" t="inlineStr">
      <is>
        <t>622</t>
      </is>
    </nc>
  </rcc>
  <rcc rId="8232" sId="1" numFmtId="4">
    <nc r="G81">
      <v>3.5</v>
    </nc>
  </rcc>
  <rfmt sheetId="1" sqref="A81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8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8233" sId="1">
    <nc r="A81" t="inlineStr">
      <is>
        <t>Субсидии автономным учреждениям на иные цели</t>
      </is>
    </nc>
  </rcc>
  <rcc rId="8234" sId="1">
    <oc r="G79">
      <f>G80</f>
    </oc>
    <nc r="G79">
      <f>G80+G81</f>
    </nc>
  </rcc>
  <rcc rId="8235" sId="1">
    <oc r="G78">
      <f>G80</f>
    </oc>
    <nc r="G78">
      <f>G79</f>
    </nc>
  </rcc>
</revisions>
</file>

<file path=xl/revisions/revisionLog1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236" sId="1" numFmtId="4">
    <oc r="G108">
      <v>3750</v>
    </oc>
    <nc r="G108">
      <v>2325.8305999999998</v>
    </nc>
  </rcc>
  <rcc rId="8237" sId="1" numFmtId="4">
    <oc r="G112">
      <v>46.2</v>
    </oc>
    <nc r="G112">
      <v>88.161000000000001</v>
    </nc>
  </rcc>
  <rcc rId="8238" sId="1" numFmtId="4">
    <oc r="G113">
      <v>61.5</v>
    </oc>
    <nc r="G113">
      <v>19.539000000000001</v>
    </nc>
  </rcc>
  <rrc rId="8239" sId="1" ref="A116:XFD116" action="insertRow"/>
  <rcc rId="8240" sId="1" numFmtId="30">
    <nc r="B116">
      <v>968</v>
    </nc>
  </rcc>
  <rcc rId="8241" sId="1">
    <nc r="C116" t="inlineStr">
      <is>
        <t>01</t>
      </is>
    </nc>
  </rcc>
  <rcc rId="8242" sId="1">
    <nc r="D116" t="inlineStr">
      <is>
        <t>13</t>
      </is>
    </nc>
  </rcc>
  <rcc rId="8243" sId="1">
    <nc r="E116" t="inlineStr">
      <is>
        <t>99900 73110</t>
      </is>
    </nc>
  </rcc>
  <rcc rId="8244" sId="1">
    <nc r="F116" t="inlineStr">
      <is>
        <t>122</t>
      </is>
    </nc>
  </rcc>
  <rcc rId="8245" sId="1" numFmtId="4">
    <nc r="G116">
      <v>4</v>
    </nc>
  </rcc>
  <rcc rId="8246" sId="1">
    <nc r="A116" t="inlineStr">
      <is>
        <t>Иные выплаты персоналу государственных (муниципальных) органов, за исключением фонда оплаты труда</t>
      </is>
    </nc>
  </rcc>
  <rcc rId="8247" sId="1" numFmtId="4">
    <oc r="G118">
      <v>41</v>
    </oc>
    <nc r="G118">
      <v>66</v>
    </nc>
  </rcc>
  <rcc rId="8248" sId="1" numFmtId="4">
    <oc r="G119">
      <v>96.4</v>
    </oc>
    <nc r="G119">
      <v>67.400000000000006</v>
    </nc>
  </rcc>
  <rrc rId="8249" sId="1" ref="A125:XFD125" action="insertRow"/>
  <rrc rId="8250" sId="1" ref="A125:XFD125" action="insertRow"/>
  <rrc rId="8251" sId="1" ref="A125:XFD125" action="insertRow"/>
  <rrc rId="8252" sId="1" ref="A125:XFD125" action="insertRow"/>
  <rcc rId="8253" sId="1">
    <oc r="G109">
      <f>SUM(G110:G113)</f>
    </oc>
    <nc r="G109">
      <f>SUM(G110:G113)</f>
    </nc>
  </rcc>
  <rcc rId="8254" sId="1">
    <oc r="G104">
      <f>SUM(G105:G106)</f>
    </oc>
    <nc r="G104">
      <f>SUM(G105:G106)</f>
    </nc>
  </rcc>
  <rcc rId="8255" sId="1">
    <nc r="B128" t="inlineStr">
      <is>
        <t>968</t>
      </is>
    </nc>
  </rcc>
  <rcc rId="8256" sId="1">
    <nc r="C128" t="inlineStr">
      <is>
        <t>01</t>
      </is>
    </nc>
  </rcc>
  <rcc rId="8257" sId="1">
    <nc r="D128" t="inlineStr">
      <is>
        <t>13</t>
      </is>
    </nc>
  </rcc>
  <rcc rId="8258" sId="1">
    <nc r="E128" t="inlineStr">
      <is>
        <t>9990074700</t>
      </is>
    </nc>
  </rcc>
  <rcc rId="8259" sId="1">
    <nc r="F128" t="inlineStr">
      <is>
        <t>622</t>
      </is>
    </nc>
  </rcc>
  <rcc rId="8260" sId="1" numFmtId="4">
    <nc r="G128">
      <v>18984.550200000001</v>
    </nc>
  </rcc>
  <rcc rId="8261" sId="1">
    <nc r="A128" t="inlineStr">
      <is>
        <t>Субсидии автономным учреждениям на иные цели</t>
      </is>
    </nc>
  </rcc>
  <rcc rId="8262" sId="1">
    <nc r="B127" t="inlineStr">
      <is>
        <t>968</t>
      </is>
    </nc>
  </rcc>
  <rcc rId="8263" sId="1">
    <nc r="C127" t="inlineStr">
      <is>
        <t>01</t>
      </is>
    </nc>
  </rcc>
  <rcc rId="8264" sId="1">
    <nc r="D127" t="inlineStr">
      <is>
        <t>13</t>
      </is>
    </nc>
  </rcc>
  <rcc rId="8265" sId="1">
    <nc r="E127" t="inlineStr">
      <is>
        <t>9990074700</t>
      </is>
    </nc>
  </rcc>
  <rfmt sheetId="1" sqref="A127:XFD127" start="0" length="2147483647">
    <dxf>
      <font>
        <i/>
      </font>
    </dxf>
  </rfmt>
  <rcc rId="8266" sId="1">
    <nc r="A127" t="inlineStr">
      <is>
        <t>Капитальный ремонт зданий военных комиссариатов муниципальный образований Республики Бурятия</t>
      </is>
    </nc>
  </rcc>
  <rcc rId="8267" sId="1">
    <nc r="G127">
      <f>G128</f>
    </nc>
  </rcc>
  <rrc rId="8268" sId="1" ref="A125:XFD125" action="deleteRow">
    <rfmt sheetId="1" xfDxf="1" sqref="A125:XFD125" start="0" length="0">
      <dxf>
        <font>
          <name val="Times New Roman CYR"/>
          <family val="1"/>
        </font>
        <alignment wrapText="1"/>
      </dxf>
    </rfmt>
    <rfmt sheetId="1" sqref="A125" start="0" length="0">
      <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2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2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2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2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2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25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269" sId="1" ref="A125:XFD125" action="deleteRow">
    <rfmt sheetId="1" xfDxf="1" sqref="A125:XFD125" start="0" length="0">
      <dxf>
        <font>
          <name val="Times New Roman CYR"/>
          <family val="1"/>
        </font>
        <alignment wrapText="1"/>
      </dxf>
    </rfmt>
    <rfmt sheetId="1" sqref="A125" start="0" length="0">
      <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2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2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2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2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2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25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8270" sId="1" numFmtId="4">
    <oc r="G129">
      <v>6903.7407899999998</v>
    </oc>
    <nc r="G129">
      <v>10099.584720000001</v>
    </nc>
  </rcc>
  <rcc rId="8271" sId="1" numFmtId="4">
    <oc r="G130">
      <v>28.78107</v>
    </oc>
    <nc r="G130">
      <v>62.637259999999998</v>
    </nc>
  </rcc>
  <rcc rId="8272" sId="1" numFmtId="4">
    <oc r="G131">
      <v>9.7279300000000006</v>
    </oc>
    <nc r="G131">
      <v>19.511859999999999</v>
    </nc>
  </rcc>
  <rcc rId="8273" sId="1" numFmtId="4">
    <oc r="G137">
      <v>205.8</v>
    </oc>
    <nc r="G137">
      <v>398.529</v>
    </nc>
  </rcc>
  <rcc rId="8274" sId="1" numFmtId="4">
    <oc r="G138">
      <v>3572.4875000000002</v>
    </oc>
    <nc r="G138">
      <v>3504.0954999999999</v>
    </nc>
  </rcc>
  <rcc rId="8275" sId="1" numFmtId="4">
    <oc r="G139">
      <v>871.5</v>
    </oc>
    <nc r="G139">
      <v>999.28599999999994</v>
    </nc>
  </rcc>
  <rcc rId="8276" sId="1" numFmtId="4">
    <oc r="G140">
      <v>5870.7389999999996</v>
    </oc>
    <nc r="G140">
      <v>6924.5109000000002</v>
    </nc>
  </rcc>
  <rcc rId="8277" sId="1" numFmtId="4">
    <oc r="G141">
      <v>1297.5</v>
    </oc>
    <nc r="G141">
      <v>1897.5</v>
    </nc>
  </rcc>
  <rcc rId="8278" sId="1" numFmtId="4">
    <oc r="G145">
      <v>217</v>
    </oc>
    <nc r="G145">
      <v>337</v>
    </nc>
  </rcc>
  <rrc rId="8279" sId="1" ref="A146:XFD146" action="insertRow"/>
  <rrc rId="8280" sId="1" ref="A146:XFD146" action="insertRow"/>
  <rcc rId="8281" sId="1">
    <nc r="A147" t="inlineStr">
      <is>
        <t>Прочие закупки товаров, работ и услуг для государственных (муниципальных) нужд</t>
      </is>
    </nc>
  </rcc>
  <rcc rId="8282" sId="1">
    <nc r="B147" t="inlineStr">
      <is>
        <t>968</t>
      </is>
    </nc>
  </rcc>
  <rcc rId="8283" sId="1">
    <nc r="C147" t="inlineStr">
      <is>
        <t>01</t>
      </is>
    </nc>
  </rcc>
  <rcc rId="8284" sId="1">
    <nc r="D147" t="inlineStr">
      <is>
        <t>13</t>
      </is>
    </nc>
  </rcc>
  <rcc rId="8285" sId="1">
    <nc r="E147" t="inlineStr">
      <is>
        <t>99900S2В60</t>
      </is>
    </nc>
  </rcc>
  <rcc rId="8286" sId="1">
    <nc r="F147" t="inlineStr">
      <is>
        <t>244</t>
      </is>
    </nc>
  </rcc>
  <rcc rId="8287" sId="1" numFmtId="4">
    <nc r="G147">
      <v>2842</v>
    </nc>
  </rcc>
  <rcc rId="8288" sId="1">
    <nc r="B146" t="inlineStr">
      <is>
        <t>968</t>
      </is>
    </nc>
  </rcc>
  <rcc rId="8289" sId="1">
    <nc r="C146" t="inlineStr">
      <is>
        <t>01</t>
      </is>
    </nc>
  </rcc>
  <rcc rId="8290" sId="1">
    <nc r="D146" t="inlineStr">
      <is>
        <t>13</t>
      </is>
    </nc>
  </rcc>
  <rcc rId="8291" sId="1">
    <nc r="E146" t="inlineStr">
      <is>
        <t>99900S2В60</t>
      </is>
    </nc>
  </rcc>
  <rfmt sheetId="1" sqref="A146:XFD146" start="0" length="2147483647">
    <dxf>
      <font>
        <i/>
      </font>
    </dxf>
  </rfmt>
  <rcc rId="8292" sId="1">
    <nc r="A146" t="inlineStr">
      <is>
        <t>Обеспечение сбалансированности местных бюджетов по социально-значимым и первоочередным расходам</t>
      </is>
    </nc>
  </rcc>
  <rcc rId="8293" sId="1">
    <nc r="G146">
      <f>G147</f>
    </nc>
  </rcc>
  <rcc rId="8294" sId="1">
    <oc r="G103">
      <f>G104+G109+G114+G120+G132+G134+G107+G127+G144</f>
    </oc>
    <nc r="G103">
      <f>G104+G109+G114+G120+G132+G134+G107+G127+G144+G125+G146</f>
    </nc>
  </rcc>
  <rcc rId="8295" sId="1" numFmtId="4">
    <oc r="G167">
      <f>15894.1213+836.5327</f>
    </oc>
    <nc r="G167">
      <v>17027.653999999999</v>
    </nc>
  </rcc>
  <rrc rId="8296" sId="1" ref="A172:XFD172" action="insertRow"/>
  <rrc rId="8297" sId="1" ref="A172:XFD172" action="insertRow"/>
  <rcc rId="8298" sId="1" odxf="1" dxf="1">
    <nc r="A173" t="inlineStr">
      <is>
        <t>Субсидии автономным учреждениям на иные цели</t>
      </is>
    </nc>
    <odxf>
      <font>
        <i/>
        <color indexed="8"/>
        <name val="Times New Roman"/>
        <family val="1"/>
      </font>
    </odxf>
    <ndxf>
      <font>
        <i val="0"/>
        <color indexed="8"/>
        <name val="Times New Roman"/>
        <family val="1"/>
      </font>
    </ndxf>
  </rcc>
  <rcc rId="8299" sId="1">
    <nc r="B173" t="inlineStr">
      <is>
        <t>968</t>
      </is>
    </nc>
  </rcc>
  <rcc rId="8300" sId="1">
    <nc r="C173" t="inlineStr">
      <is>
        <t>04</t>
      </is>
    </nc>
  </rcc>
  <rcc rId="8301" sId="1">
    <nc r="D173" t="inlineStr">
      <is>
        <t>09</t>
      </is>
    </nc>
  </rcc>
  <rcc rId="8302" sId="1">
    <nc r="E173" t="inlineStr">
      <is>
        <t>0430482200</t>
      </is>
    </nc>
  </rcc>
  <rcc rId="8303" sId="1">
    <nc r="F173" t="inlineStr">
      <is>
        <t>622</t>
      </is>
    </nc>
  </rcc>
  <rfmt sheetId="1" sqref="A173:XFD173" start="0" length="2147483647">
    <dxf>
      <font>
        <i/>
      </font>
    </dxf>
  </rfmt>
  <rfmt sheetId="1" sqref="A173:XFD173" start="0" length="2147483647">
    <dxf>
      <font>
        <i val="0"/>
      </font>
    </dxf>
  </rfmt>
  <rcc rId="8304" sId="1" numFmtId="4">
    <nc r="G173">
      <v>225.57965999999999</v>
    </nc>
  </rcc>
  <rrc rId="8305" sId="1" ref="A172:XFD172" action="insertRow"/>
  <rrc rId="8306" sId="1" ref="A171:XFD171" action="insertRow"/>
  <rcc rId="8307" sId="1" odxf="1" dxf="1">
    <nc r="B174" t="inlineStr">
      <is>
        <t>968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8308" sId="1" odxf="1" dxf="1">
    <nc r="C174" t="inlineStr">
      <is>
        <t>04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8309" sId="1" odxf="1" dxf="1">
    <nc r="D174" t="inlineStr">
      <is>
        <t>09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8310" sId="1" odxf="1" dxf="1">
    <nc r="E174" t="inlineStr">
      <is>
        <t>0430482200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A174:XFD174" start="0" length="2147483647">
    <dxf>
      <font>
        <i val="0"/>
      </font>
    </dxf>
  </rfmt>
  <rfmt sheetId="1" sqref="A174:XFD174" start="0" length="2147483647">
    <dxf>
      <font>
        <i/>
      </font>
    </dxf>
  </rfmt>
  <rcc rId="8311" sId="1">
    <nc r="G174">
      <f>G175</f>
    </nc>
  </rcc>
  <rcc rId="8312" sId="1">
    <nc r="A174" t="inlineStr">
      <is>
        <t>Расходы на содержание автомобильных дорог общего пользования местного значения</t>
      </is>
    </nc>
  </rcc>
  <rrc rId="8313" sId="1" ref="A171:XFD171" action="deleteRow">
    <rfmt sheetId="1" xfDxf="1" sqref="A171:XFD171" start="0" length="0">
      <dxf>
        <font>
          <i/>
          <name val="Times New Roman CYR"/>
          <family val="1"/>
        </font>
        <alignment wrapText="1"/>
      </dxf>
    </rfmt>
    <rfmt sheetId="1" sqref="A171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7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71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1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7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71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71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314" sId="1" ref="A172:XFD172" action="insertRow"/>
  <rcc rId="8315" sId="1" odxf="1" dxf="1">
    <nc r="A173" t="inlineStr">
      <is>
        <t>Субсидии автономным учреждениям на иные цели</t>
      </is>
    </nc>
    <odxf>
      <font>
        <i/>
        <color indexed="8"/>
        <name val="Times New Roman"/>
        <family val="1"/>
      </font>
    </odxf>
    <ndxf>
      <font>
        <i val="0"/>
        <color indexed="8"/>
        <name val="Times New Roman"/>
        <family val="1"/>
      </font>
    </ndxf>
  </rcc>
  <rcc rId="8316" sId="1">
    <nc r="B173" t="inlineStr">
      <is>
        <t>968</t>
      </is>
    </nc>
  </rcc>
  <rcc rId="8317" sId="1">
    <nc r="C173" t="inlineStr">
      <is>
        <t>04</t>
      </is>
    </nc>
  </rcc>
  <rcc rId="8318" sId="1">
    <nc r="D173" t="inlineStr">
      <is>
        <t>09</t>
      </is>
    </nc>
  </rcc>
  <rcc rId="8319" sId="1">
    <nc r="E173" t="inlineStr">
      <is>
        <t>04304743Д0</t>
      </is>
    </nc>
  </rcc>
  <rfmt sheetId="1" sqref="A173:XFD173" start="0" length="2147483647">
    <dxf>
      <font>
        <i/>
      </font>
    </dxf>
  </rfmt>
  <rfmt sheetId="1" sqref="A173:XFD173" start="0" length="2147483647">
    <dxf>
      <font>
        <i val="0"/>
      </font>
    </dxf>
  </rfmt>
  <rcc rId="8320" sId="1">
    <nc r="F173" t="inlineStr">
      <is>
        <t>622</t>
      </is>
    </nc>
  </rcc>
  <rcc rId="8321" sId="1" numFmtId="4">
    <nc r="G173">
      <v>4500</v>
    </nc>
  </rcc>
  <rcc rId="8322" sId="1">
    <nc r="G172">
      <f>G173</f>
    </nc>
  </rcc>
  <rfmt sheetId="1" sqref="A172:XFD172" start="0" length="2147483647">
    <dxf>
      <font>
        <i val="0"/>
      </font>
    </dxf>
  </rfmt>
  <rfmt sheetId="1" sqref="A172:XFD172" start="0" length="2147483647">
    <dxf>
      <font>
        <i/>
      </font>
    </dxf>
  </rfmt>
  <rcc rId="8323" sId="1" odxf="1" dxf="1">
    <nc r="B172" t="inlineStr">
      <is>
        <t>968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8324" sId="1" odxf="1" dxf="1">
    <nc r="C172" t="inlineStr">
      <is>
        <t>04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8325" sId="1" odxf="1" dxf="1">
    <nc r="D172" t="inlineStr">
      <is>
        <t>09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8326" sId="1" odxf="1" dxf="1">
    <nc r="E172" t="inlineStr">
      <is>
        <t>04304743Д0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A172:XFD172" start="0" length="2147483647">
    <dxf>
      <font>
        <i val="0"/>
      </font>
    </dxf>
  </rfmt>
  <rfmt sheetId="1" sqref="A172:XFD172" start="0" length="2147483647">
    <dxf>
      <font>
        <i/>
      </font>
    </dxf>
  </rfmt>
  <rcc rId="8327" sId="1">
    <nc r="A172" t="inlineStr">
      <is>
        <t>Иные межбюджетные трансферты муниципальным образованиям на содержание автомобильных дорог общего пользования местного значения, в том числе обеспечение безопасности дорожного движения и аварийно-восстановительные работы</t>
      </is>
    </nc>
  </rcc>
  <rcc rId="8328" sId="1">
    <oc r="G171">
      <f>G175+G178</f>
    </oc>
    <nc r="G171">
      <f>G176+G179+G174+G172</f>
    </nc>
  </rcc>
  <rcc rId="8329" sId="1">
    <oc r="A197" t="inlineStr">
      <is>
        <t xml:space="preserve">Профилактика преступлений и иных правонарушений </t>
      </is>
    </oc>
    <nc r="A197" t="inlineStr">
      <is>
        <t>Прочие мероприятия , связанные с выполнением обязательств ОМСУ</t>
      </is>
    </nc>
  </rcc>
  <rcc rId="8330" sId="1">
    <oc r="A196" t="inlineStr">
      <is>
        <t>Основное мероприятие "Профилактика преступлений и иных правонарушений в Селенгинском районе"</t>
      </is>
    </oc>
    <nc r="A196" t="inlineStr">
      <is>
        <t>Основное мероприятие "Обеспечение общественной безопасности на территории Селенгинского района путем межведомственного взаимодействия и реализации комплекса профилактических мероприятий"</t>
      </is>
    </nc>
  </rcc>
  <rcc rId="8331" sId="1">
    <oc r="E196" t="inlineStr">
      <is>
        <t>07301 00000</t>
      </is>
    </oc>
    <nc r="E196" t="inlineStr">
      <is>
        <t>21001 00000</t>
      </is>
    </nc>
  </rcc>
  <rcc rId="8332" sId="1">
    <oc r="E197" t="inlineStr">
      <is>
        <t>07301 S2660</t>
      </is>
    </oc>
    <nc r="E197" t="inlineStr">
      <is>
        <t>21001 82900</t>
      </is>
    </nc>
  </rcc>
  <rcc rId="8333" sId="1">
    <oc r="E198" t="inlineStr">
      <is>
        <t>07301  S2660</t>
      </is>
    </oc>
    <nc r="E198" t="inlineStr">
      <is>
        <t>21001 82900</t>
      </is>
    </nc>
  </rcc>
  <rcc rId="8334" sId="1">
    <oc r="E195" t="inlineStr">
      <is>
        <t>07300 00000</t>
      </is>
    </oc>
    <nc r="E195" t="inlineStr">
      <is>
        <t>21000 00000</t>
      </is>
    </nc>
  </rcc>
  <rcc rId="8335" sId="1">
    <oc r="A195" t="inlineStr">
      <is>
        <t>Подпрограмма «Профилактика преступлений и иных правонарушений  в Селенгинском районе»</t>
      </is>
    </oc>
    <nc r="A195" t="inlineStr">
      <is>
        <t>Муниципальная программа "Профилактика преступлений и иных правонарушений в Селенгинском районе"</t>
      </is>
    </nc>
  </rcc>
  <rfmt sheetId="1" sqref="A195">
    <dxf>
      <alignment vertical="top"/>
    </dxf>
  </rfmt>
  <rrc rId="8336" sId="1" ref="A191:XFD191" action="deleteRow">
    <undo index="65535" exp="ref" v="1" dr="G191" r="G186" sId="1"/>
    <rfmt sheetId="1" xfDxf="1" sqref="A191:XFD191" start="0" length="0">
      <dxf>
        <font>
          <name val="Times New Roman CYR"/>
          <family val="1"/>
        </font>
        <alignment wrapText="1"/>
      </dxf>
    </rfmt>
    <rcc rId="0" sId="1" dxf="1">
      <nc r="A191" t="inlineStr">
        <is>
          <t>Подпрограмма «Комплексные меры противодействия злоупотреблению наркотикам и их незаконному обороту в Селенгинском районе»</t>
        </is>
      </nc>
      <ndxf>
        <font>
          <b/>
          <i/>
          <name val="Times New Roman"/>
          <family val="1"/>
        </font>
      </ndxf>
    </rcc>
    <rcc rId="0" sId="1" dxf="1">
      <nc r="B191" t="inlineStr">
        <is>
          <t>968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1" t="inlineStr">
        <is>
          <t>04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1" t="inlineStr">
        <is>
          <t>12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91" t="inlineStr">
        <is>
          <t>07200 00000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91" start="0" length="0">
      <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91">
        <f>G192</f>
      </nc>
      <ndxf>
        <font>
          <b/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337" sId="1" ref="A191:XFD191" action="deleteRow">
    <rfmt sheetId="1" xfDxf="1" sqref="A191:XFD191" start="0" length="0">
      <dxf>
        <font>
          <name val="Times New Roman CYR"/>
          <family val="1"/>
        </font>
        <alignment wrapText="1"/>
      </dxf>
    </rfmt>
    <rcc rId="0" sId="1" dxf="1">
      <nc r="A191" t="inlineStr">
        <is>
          <t>Основное мероприятие "Уничтожение очагов произрастания дикорастущих наркотикосодержащих растений"</t>
        </is>
      </nc>
      <ndxf>
        <font>
          <i/>
          <color indexed="8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1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1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1" t="inlineStr">
        <is>
          <t>12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91" t="inlineStr">
        <is>
          <t>07201 00000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91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91">
        <f>G192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338" sId="1" ref="A191:XFD191" action="deleteRow">
    <rfmt sheetId="1" xfDxf="1" sqref="A191:XFD191" start="0" length="0">
      <dxf>
        <font>
          <name val="Times New Roman CYR"/>
          <family val="1"/>
        </font>
        <alignment wrapText="1"/>
      </dxf>
    </rfmt>
    <rcc rId="0" sId="1" dxf="1">
      <nc r="A191" t="inlineStr">
        <is>
          <t>Комплексные меры противодействия злоупотреблением наркотиками и их незаконному обороту</t>
        </is>
      </nc>
      <ndxf>
        <font>
          <i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1" t="inlineStr">
        <is>
          <t>968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1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1" t="inlineStr">
        <is>
          <t>12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91" t="inlineStr">
        <is>
          <t>07201 S2570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91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91">
        <f>G192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339" sId="1" ref="A191:XFD191" action="deleteRow">
    <rfmt sheetId="1" xfDxf="1" sqref="A191:XFD191" start="0" length="0">
      <dxf>
        <font>
          <name val="Times New Roman CYR"/>
          <family val="1"/>
        </font>
        <alignment wrapText="1"/>
      </dxf>
    </rfmt>
    <rcc rId="0" sId="1" dxf="1">
      <nc r="A191" t="inlineStr">
        <is>
          <t>Прочие закупки товаров, работ и услуг для государственных (муниципальных) нужд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1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1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1" t="inlineStr">
        <is>
          <t>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91" t="inlineStr">
        <is>
          <t>07201 S2570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91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91">
        <f>400+430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8340" sId="1">
    <oc r="E190" t="inlineStr">
      <is>
        <t>07101 S2660</t>
      </is>
    </oc>
    <nc r="E190" t="inlineStr">
      <is>
        <t>15001 82900</t>
      </is>
    </nc>
  </rcc>
  <rcc rId="8341" sId="1">
    <oc r="F190" t="inlineStr">
      <is>
        <t>244</t>
      </is>
    </oc>
    <nc r="F190" t="inlineStr">
      <is>
        <t>622</t>
      </is>
    </nc>
  </rcc>
  <rcc rId="8342" sId="1">
    <oc r="E189" t="inlineStr">
      <is>
        <t>07101 S2660</t>
      </is>
    </oc>
    <nc r="E189" t="inlineStr">
      <is>
        <t>15001 82900</t>
      </is>
    </nc>
  </rcc>
  <rcc rId="8343" sId="1">
    <oc r="A189" t="inlineStr">
      <is>
        <t>Обеспечение деятельности по охране правопорядка и общественной безопасности, повышению безопасности дорожного движения</t>
      </is>
    </oc>
    <nc r="A189" t="inlineStr">
      <is>
        <t>Прочие мероприятия , связанные с выполнением обязательств ОМСУ</t>
      </is>
    </nc>
  </rcc>
  <rcc rId="8344" sId="1">
    <oc r="E188" t="inlineStr">
      <is>
        <t>07101 00000</t>
      </is>
    </oc>
    <nc r="E188" t="inlineStr">
      <is>
        <t>15001 00000</t>
      </is>
    </nc>
  </rcc>
  <rcc rId="8345" sId="1">
    <oc r="A188" t="inlineStr">
      <is>
        <t>Основное мероприятие "Снижение уровня аварийности и травматизма на дорогах района"</t>
      </is>
    </oc>
    <nc r="A188" t="inlineStr">
      <is>
        <t>Основное мероприятие "Проведение мероприятий в целях снижения уровня аварийности и травматизма на дорогах района"</t>
      </is>
    </nc>
  </rcc>
  <rcc rId="8346" sId="1">
    <oc r="A187" t="inlineStr">
      <is>
        <t>Подпрограмма «Повышение безопасности дорожного движения в Селенгинском районе»</t>
      </is>
    </oc>
    <nc r="A187" t="inlineStr">
      <is>
        <t>Муниципальная программа "Повышение безопасности дорожного движения в Селенгинском районе» в Селенгинском районе на 2023 – 2025 годы»</t>
      </is>
    </nc>
  </rcc>
  <rcc rId="8347" sId="1">
    <oc r="E187" t="inlineStr">
      <is>
        <t>07100 00000</t>
      </is>
    </oc>
    <nc r="E187" t="inlineStr">
      <is>
        <t>15000 00000</t>
      </is>
    </nc>
  </rcc>
  <rcc rId="8348" sId="1">
    <oc r="A186" t="inlineStr">
      <is>
        <t>Муниципальная программа «Охрана общественного порядка в Селенгинском районе на 2020-2024 годы</t>
      </is>
    </oc>
    <nc r="A186" t="inlineStr">
      <is>
        <t>МП «Развитие образования в Селенгинском районе на 2020-2024 годы"</t>
      </is>
    </nc>
  </rcc>
  <rcc rId="8349" sId="1">
    <oc r="E186" t="inlineStr">
      <is>
        <t>07000 00000</t>
      </is>
    </oc>
    <nc r="E186" t="inlineStr">
      <is>
        <t>10000 00000</t>
      </is>
    </nc>
  </rcc>
  <rcc rId="8350" sId="1">
    <oc r="G186">
      <f>G187+G191+#REF!</f>
    </oc>
    <nc r="G186">
      <f>G187</f>
    </nc>
  </rcc>
  <rrc rId="8351" sId="1" ref="A186:XFD186" action="deleteRow">
    <undo index="0" exp="ref" v="1" dr="G186" r="G181" sId="1"/>
    <rfmt sheetId="1" xfDxf="1" sqref="A186:XFD186" start="0" length="0">
      <dxf>
        <font>
          <name val="Times New Roman CYR"/>
          <family val="1"/>
        </font>
        <alignment wrapText="1"/>
      </dxf>
    </rfmt>
    <rcc rId="0" sId="1" dxf="1">
      <nc r="A186" t="inlineStr">
        <is>
          <t>МП «Развитие образования в Селенгинском районе на 2020-2024 годы"</t>
        </is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6" t="inlineStr">
        <is>
          <t>968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6" t="inlineStr">
        <is>
          <t>04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86" t="inlineStr">
        <is>
          <t>12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86" t="inlineStr">
        <is>
          <t>10000 00000</t>
        </is>
      </nc>
      <ndxf>
        <font>
          <b/>
          <color indexed="8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86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86">
        <f>G187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8352" sId="1">
    <oc r="G181">
      <f>#REF!+G194+G182</f>
    </oc>
    <nc r="G181">
      <f>G182+G186+G190+G194</f>
    </nc>
  </rcc>
  <rcc rId="8353" sId="1" numFmtId="4">
    <oc r="G206">
      <v>51127.32</v>
    </oc>
    <nc r="G206">
      <v>51535</v>
    </nc>
  </rcc>
  <rcc rId="8354" sId="1" numFmtId="4">
    <oc r="G247">
      <v>45171.06</v>
    </oc>
    <nc r="G247">
      <v>65550.47</v>
    </nc>
  </rcc>
  <rcc rId="8355" sId="1" numFmtId="4">
    <oc r="G249">
      <v>20379.41</v>
    </oc>
    <nc r="G249">
      <v>0</v>
    </nc>
  </rcc>
  <rrc rId="8356" sId="1" ref="A248:XFD248" action="deleteRow">
    <undo index="0" exp="ref" v="1" dr="G248" r="G245" sId="1"/>
    <rfmt sheetId="1" xfDxf="1" sqref="A248:XFD248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248" t="inlineStr">
        <is>
          <t>Мероприятия по обеспечению комплексного развития сельских территорий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48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48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48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48" t="inlineStr">
        <is>
          <t>06033 S2М40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4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48">
        <f>G249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357" sId="1" ref="A248:XFD248" action="deleteRow">
    <rfmt sheetId="1" xfDxf="1" sqref="A248:XFD248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248" t="inlineStr">
        <is>
          <t>Субсидии автономным учреждениям на иные цели</t>
        </is>
      </nc>
      <ndxf>
        <font>
          <i val="0"/>
          <color indexed="8"/>
          <name val="Times New Roman"/>
          <family val="1"/>
        </font>
        <fill>
          <patternFill patternType="none">
            <bgColor indexed="6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48" t="inlineStr">
        <is>
          <t>968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48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48" t="inlineStr">
        <is>
          <t>03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48" t="inlineStr">
        <is>
          <t>06033 S2М40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48" t="inlineStr">
        <is>
          <t>622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48">
        <v>0</v>
      </nc>
      <n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8358" sId="1">
    <oc r="G245">
      <f>#REF!+G246</f>
    </oc>
    <nc r="G245">
      <f>G246</f>
    </nc>
  </rcc>
  <rrc rId="8359" sId="1" ref="A272:XFD272" action="insertRow"/>
  <rrc rId="8360" sId="1" ref="A272:XFD272" action="insertRow"/>
  <rcc rId="8361" sId="1">
    <nc r="B273" t="inlineStr">
      <is>
        <t>968</t>
      </is>
    </nc>
  </rcc>
  <rcc rId="8362" sId="1">
    <nc r="C273" t="inlineStr">
      <is>
        <t>10</t>
      </is>
    </nc>
  </rcc>
  <rcc rId="8363" sId="1">
    <nc r="D273" t="inlineStr">
      <is>
        <t>03</t>
      </is>
    </nc>
  </rcc>
  <rcc rId="8364" sId="1">
    <nc r="F273" t="inlineStr">
      <is>
        <t>321</t>
      </is>
    </nc>
  </rcc>
  <rcc rId="8365" sId="1">
    <nc r="E273" t="inlineStr">
      <is>
        <t>99900 86000</t>
      </is>
    </nc>
  </rcc>
  <rcc rId="8366" sId="1" numFmtId="4">
    <nc r="G273">
      <v>3</v>
    </nc>
  </rcc>
  <rcc rId="8367" sId="1">
    <nc r="B272" t="inlineStr">
      <is>
        <t>968</t>
      </is>
    </nc>
  </rcc>
  <rcc rId="8368" sId="1">
    <nc r="C272" t="inlineStr">
      <is>
        <t>10</t>
      </is>
    </nc>
  </rcc>
  <rcc rId="8369" sId="1">
    <nc r="D272" t="inlineStr">
      <is>
        <t>03</t>
      </is>
    </nc>
  </rcc>
  <rcc rId="8370" sId="1">
    <nc r="E272" t="inlineStr">
      <is>
        <t>99900 86000</t>
      </is>
    </nc>
  </rcc>
  <rfmt sheetId="1" sqref="A272:XFD272" start="0" length="2147483647">
    <dxf>
      <font>
        <i/>
      </font>
    </dxf>
  </rfmt>
  <rcc rId="8371" sId="1">
    <nc r="A273" t="inlineStr">
      <is>
        <t>Пособия, компенсации и иные социальные выплаты гражданам, кроме публичных нормативных обязательств</t>
      </is>
    </nc>
  </rcc>
  <rcc rId="8372" sId="1">
    <nc r="G272">
      <f>G273</f>
    </nc>
  </rcc>
  <rcc rId="8373" sId="1">
    <nc r="A272" t="inlineStr">
      <is>
        <t>Резервные фонды местных администраций</t>
      </is>
    </nc>
  </rcc>
  <rcc rId="8374" sId="1">
    <oc r="G269">
      <f>G270</f>
    </oc>
    <nc r="G269">
      <f>G270+G272</f>
    </nc>
  </rcc>
  <rcc rId="8375" sId="1" numFmtId="4">
    <oc r="G287">
      <v>136.80000000000001</v>
    </oc>
    <nc r="G287">
      <v>178.155</v>
    </nc>
  </rcc>
  <rcc rId="8376" sId="1" numFmtId="4">
    <oc r="G288">
      <v>41.3</v>
    </oc>
    <nc r="G288">
      <v>53.79</v>
    </nc>
  </rcc>
  <rcc rId="8377" sId="1" numFmtId="4">
    <oc r="G289">
      <v>97.2</v>
    </oc>
    <nc r="G289">
      <v>126.57</v>
    </nc>
  </rcc>
  <rcc rId="8378" sId="1" numFmtId="4">
    <oc r="G290">
      <v>48.6</v>
    </oc>
    <nc r="G290">
      <v>63.284999999999997</v>
    </nc>
  </rcc>
  <rcc rId="8379" sId="1" numFmtId="4">
    <oc r="G295">
      <v>2811.1154499999998</v>
    </oc>
    <nc r="G295">
      <v>1611.11545</v>
    </nc>
  </rcc>
  <rrc rId="8380" sId="1" ref="A293:XFD293" action="insertRow"/>
  <rfmt sheetId="1" sqref="A293:XFD293">
    <dxf>
      <fill>
        <patternFill>
          <bgColor theme="0"/>
        </patternFill>
      </fill>
    </dxf>
  </rfmt>
  <rrc rId="8381" sId="1" ref="A293:XFD293" action="insertRow"/>
  <rfmt sheetId="1" sqref="A293:XFD293">
    <dxf>
      <fill>
        <patternFill>
          <bgColor theme="0"/>
        </patternFill>
      </fill>
    </dxf>
  </rfmt>
  <rrc rId="8382" sId="1" ref="A294:XFD294" action="insertRow"/>
  <rrc rId="8383" sId="1" ref="A294:XFD295" action="insertRow"/>
  <rrc rId="8384" sId="1" ref="A294:XFD295" action="insertRow"/>
  <rcc rId="8385" sId="1">
    <nc r="F299" t="inlineStr">
      <is>
        <t>540</t>
      </is>
    </nc>
  </rcc>
  <rfmt sheetId="1" sqref="A293:XFD299" start="0" length="2147483647">
    <dxf>
      <font>
        <b val="0"/>
      </font>
    </dxf>
  </rfmt>
  <rcc rId="8386" sId="1">
    <nc r="E299" t="inlineStr">
      <is>
        <t>19001 S2140</t>
      </is>
    </nc>
  </rcc>
  <rcc rId="8387" sId="1" numFmtId="4">
    <nc r="G299">
      <v>1200</v>
    </nc>
  </rcc>
  <rcc rId="8388" sId="1">
    <nc r="B299" t="inlineStr">
      <is>
        <t>968</t>
      </is>
    </nc>
  </rcc>
  <rcc rId="8389" sId="1">
    <nc r="C299" t="inlineStr">
      <is>
        <t>14</t>
      </is>
    </nc>
  </rcc>
  <rcc rId="8390" sId="1">
    <nc r="D299" t="inlineStr">
      <is>
        <t>03</t>
      </is>
    </nc>
  </rcc>
  <rcc rId="8391" sId="1" odxf="1" dxf="1">
    <nc r="A299" t="inlineStr">
      <is>
        <t>Иные межбюджетные трансферты</t>
      </is>
    </nc>
    <odxf>
      <alignment horizontal="general"/>
    </odxf>
    <ndxf>
      <alignment horizontal="left"/>
    </ndxf>
  </rcc>
  <rcc rId="8392" sId="1">
    <nc r="B298" t="inlineStr">
      <is>
        <t>968</t>
      </is>
    </nc>
  </rcc>
  <rcc rId="8393" sId="1">
    <nc r="C298" t="inlineStr">
      <is>
        <t>14</t>
      </is>
    </nc>
  </rcc>
  <rcc rId="8394" sId="1">
    <nc r="D298" t="inlineStr">
      <is>
        <t>03</t>
      </is>
    </nc>
  </rcc>
  <rcc rId="8395" sId="1">
    <nc r="E298" t="inlineStr">
      <is>
        <t>19001 S2140</t>
      </is>
    </nc>
  </rcc>
  <rcc rId="8396" sId="1">
    <nc r="B297" t="inlineStr">
      <is>
        <t>968</t>
      </is>
    </nc>
  </rcc>
  <rcc rId="8397" sId="1">
    <nc r="C297" t="inlineStr">
      <is>
        <t>14</t>
      </is>
    </nc>
  </rcc>
  <rcc rId="8398" sId="1">
    <nc r="D297" t="inlineStr">
      <is>
        <t>03</t>
      </is>
    </nc>
  </rcc>
  <rcc rId="8399" sId="1">
    <nc r="A298" t="inlineStr">
      <is>
        <t>На  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</is>
    </nc>
  </rcc>
  <rfmt sheetId="1" sqref="A298:XFD298" start="0" length="2147483647">
    <dxf>
      <font>
        <i/>
      </font>
    </dxf>
  </rfmt>
  <rcc rId="8400" sId="1">
    <nc r="E297" t="inlineStr">
      <is>
        <t>19001 00000</t>
      </is>
    </nc>
  </rcc>
  <rcc rId="8401" sId="1">
    <nc r="G298">
      <f>G299</f>
    </nc>
  </rcc>
  <rcc rId="8402" sId="1">
    <nc r="G297">
      <f>G298</f>
    </nc>
  </rcc>
  <rcc rId="8403" sId="1">
    <nc r="A297" t="inlineStr">
      <is>
        <t xml:space="preserve">Основное мероприятие "Благоустройство территории во всех населенных пунктах МО СП </t>
      </is>
    </nc>
  </rcc>
  <rfmt sheetId="1" sqref="A297:XFD297" start="0" length="2147483647">
    <dxf>
      <font>
        <i/>
      </font>
    </dxf>
  </rfmt>
  <rcc rId="8404" sId="1">
    <nc r="E296" t="inlineStr">
      <is>
        <t>19000 00000</t>
      </is>
    </nc>
  </rcc>
  <rcc rId="8405" sId="1">
    <nc r="G296">
      <f>G297</f>
    </nc>
  </rcc>
  <rcc rId="8406" sId="1">
    <nc r="A296" t="inlineStr">
      <is>
        <t>Муниципальная программа " Благоустройство территорий муниципальных образований Селенгинского района на 2021 и плановый период 2022-2025гг."</t>
      </is>
    </nc>
  </rcc>
  <rcc rId="8407" sId="1" odxf="1" dxf="1">
    <nc r="B296" t="inlineStr">
      <is>
        <t>968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8408" sId="1" odxf="1" dxf="1">
    <nc r="C296" t="inlineStr">
      <is>
        <t>14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8409" sId="1" odxf="1" dxf="1">
    <nc r="D296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A296:XFD296" start="0" length="2147483647">
    <dxf>
      <font>
        <i/>
      </font>
    </dxf>
  </rfmt>
  <rfmt sheetId="1" sqref="A296:XFD296" start="0" length="2147483647">
    <dxf>
      <font>
        <b/>
      </font>
    </dxf>
  </rfmt>
  <rrc rId="8410" sId="1" ref="A295:XFD295" action="insertRow"/>
  <rcc rId="8411" sId="1" odxf="1" dxf="1">
    <nc r="A296" t="inlineStr">
      <is>
        <t>Иные межбюджетные трансферты</t>
      </is>
    </nc>
    <odxf>
      <alignment horizontal="general"/>
    </odxf>
    <ndxf>
      <alignment horizontal="left"/>
    </ndxf>
  </rcc>
  <rcc rId="8412" sId="1">
    <nc r="B296" t="inlineStr">
      <is>
        <t>968</t>
      </is>
    </nc>
  </rcc>
  <rcc rId="8413" sId="1">
    <nc r="C296" t="inlineStr">
      <is>
        <t>14</t>
      </is>
    </nc>
  </rcc>
  <rcc rId="8414" sId="1">
    <nc r="D296" t="inlineStr">
      <is>
        <t>03</t>
      </is>
    </nc>
  </rcc>
  <rcc rId="8415" sId="1">
    <nc r="E296" t="inlineStr">
      <is>
        <t>14001 74030</t>
      </is>
    </nc>
  </rcc>
  <rcc rId="8416" sId="1">
    <nc r="F296" t="inlineStr">
      <is>
        <t>540</t>
      </is>
    </nc>
  </rcc>
  <rcc rId="8417" sId="1" numFmtId="4">
    <nc r="G296">
      <v>6190</v>
    </nc>
  </rcc>
  <rcc rId="8418" sId="1">
    <nc r="B295" t="inlineStr">
      <is>
        <t>968</t>
      </is>
    </nc>
  </rcc>
  <rcc rId="8419" sId="1">
    <nc r="C295" t="inlineStr">
      <is>
        <t>14</t>
      </is>
    </nc>
  </rcc>
  <rcc rId="8420" sId="1">
    <nc r="D295" t="inlineStr">
      <is>
        <t>03</t>
      </is>
    </nc>
  </rcc>
  <rcc rId="8421" sId="1">
    <nc r="E295" t="inlineStr">
      <is>
        <t>14001 74030</t>
      </is>
    </nc>
  </rcc>
  <rfmt sheetId="1" sqref="A295:XFD295" start="0" length="2147483647">
    <dxf>
      <font>
        <i/>
      </font>
    </dxf>
  </rfmt>
  <rcc rId="8422" sId="1">
    <nc r="A295" t="inlineStr">
      <is>
        <t>Премирование победителей и призеров республиканского конкурса "Лучшее территориальное общественное самоуправление"</t>
      </is>
    </nc>
  </rcc>
  <rcc rId="8423" sId="1">
    <nc r="G295">
      <f>G296</f>
    </nc>
  </rcc>
  <rcc rId="8424" sId="1" odxf="1" dxf="1">
    <nc r="B294" t="inlineStr">
      <is>
        <t>968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8425" sId="1" odxf="1" dxf="1">
    <nc r="C294" t="inlineStr">
      <is>
        <t>14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8426" sId="1" odxf="1" dxf="1">
    <nc r="D294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294" start="0" length="0">
    <dxf>
      <font>
        <i/>
        <name val="Times New Roman"/>
        <family val="1"/>
      </font>
    </dxf>
  </rfmt>
  <rcc rId="8427" sId="1">
    <nc r="E294" t="inlineStr">
      <is>
        <t>14001 00000</t>
      </is>
    </nc>
  </rcc>
  <rcc rId="8428" sId="1">
    <nc r="G294">
      <f>G295</f>
    </nc>
  </rcc>
  <rcc rId="8429" sId="1">
    <nc r="A294" t="inlineStr">
      <is>
        <t>Поощрение муниципальным учреждениям по итогам выборов в Селенгинском районе</t>
      </is>
    </nc>
  </rcc>
  <rfmt sheetId="1" sqref="A294:XFD294" start="0" length="2147483647">
    <dxf>
      <font>
        <i/>
      </font>
    </dxf>
  </rfmt>
  <rcc rId="8430" sId="1" odxf="1" dxf="1">
    <nc r="B293" t="inlineStr">
      <is>
        <t>968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8431" sId="1" odxf="1" dxf="1">
    <nc r="C293" t="inlineStr">
      <is>
        <t>14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8432" sId="1" odxf="1" dxf="1">
    <nc r="D293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293" start="0" length="0">
    <dxf>
      <font>
        <i/>
        <name val="Times New Roman"/>
        <family val="1"/>
      </font>
    </dxf>
  </rfmt>
  <rcc rId="8433" sId="1">
    <nc r="E293" t="inlineStr">
      <is>
        <t>14000 00000</t>
      </is>
    </nc>
  </rcc>
  <rcc rId="8434" sId="1">
    <nc r="G293">
      <f>G294</f>
    </nc>
  </rcc>
  <rfmt sheetId="1" sqref="A293:XFD293" start="0" length="2147483647">
    <dxf>
      <font>
        <b/>
      </font>
    </dxf>
  </rfmt>
  <rcc rId="8435" sId="1">
    <nc r="A293" t="inlineStr">
      <is>
        <t>МП «Поддержка сельских и городских инициатив в Селенгинском районе на 2020-2024 годы»</t>
      </is>
    </nc>
  </rcc>
  <rcc rId="8436" sId="1">
    <oc r="G292">
      <f>G301</f>
    </oc>
    <nc r="G292">
      <f>G301+G297+G293</f>
    </nc>
  </rcc>
  <rfmt sheetId="1" sqref="G293" start="0" length="2147483647">
    <dxf>
      <font>
        <i/>
      </font>
    </dxf>
  </rfmt>
  <rcc rId="8437" sId="1" numFmtId="4">
    <oc r="G315">
      <v>32314.01887</v>
    </oc>
    <nc r="G315">
      <v>36226.134689999999</v>
    </nc>
  </rcc>
  <rcc rId="8438" sId="1" numFmtId="4">
    <oc r="G317">
      <f>71577+1431.5</f>
    </oc>
    <nc r="G317">
      <v>69272.144180000003</v>
    </nc>
  </rcc>
  <rcc rId="8439" sId="1" numFmtId="4">
    <oc r="G329">
      <v>75021.319180000006</v>
    </oc>
    <nc r="G329">
      <v>75772.831179999994</v>
    </nc>
  </rcc>
  <rcc rId="8440" sId="1" numFmtId="4">
    <oc r="G331">
      <v>492.34699999999998</v>
    </oc>
    <nc r="G331">
      <v>66.021000000000001</v>
    </nc>
  </rcc>
  <rcc rId="8441" sId="1" numFmtId="4">
    <oc r="G335">
      <f>12321.9+12321.9</f>
    </oc>
    <nc r="G335">
      <v>22123.4</v>
    </nc>
  </rcc>
  <rcc rId="8442" sId="1" numFmtId="4">
    <oc r="G347">
      <v>21357.655999999999</v>
    </oc>
    <nc r="G347">
      <v>25835.78</v>
    </nc>
  </rcc>
  <rcc rId="8443" sId="1" numFmtId="4">
    <oc r="G349">
      <v>4054.8932</v>
    </oc>
    <nc r="G349">
      <v>3449.1952000000001</v>
    </nc>
  </rcc>
  <rfmt sheetId="1" sqref="G349" start="0" length="2147483647">
    <dxf>
      <font>
        <color rgb="FFFF0000"/>
      </font>
    </dxf>
  </rfmt>
  <rrc rId="8444" sId="1" ref="A332:XFD332" action="insertRow"/>
  <rrc rId="8445" sId="1" ref="A332:XFD332" action="insertRow"/>
  <rrc rId="8446" sId="1" ref="A332:XFD332" action="insertRow"/>
  <rcc rId="8447" sId="1">
    <nc r="A334" t="inlineStr">
      <is>
        <t>Субсидии бюджетным учреждениям на иные цели</t>
      </is>
    </nc>
  </rcc>
  <rcc rId="8448" sId="1">
    <nc r="B334" t="inlineStr">
      <is>
        <t>969</t>
      </is>
    </nc>
  </rcc>
  <rcc rId="8449" sId="1">
    <nc r="C334" t="inlineStr">
      <is>
        <t>07</t>
      </is>
    </nc>
  </rcc>
  <rcc rId="8450" sId="1">
    <nc r="D334" t="inlineStr">
      <is>
        <t>02</t>
      </is>
    </nc>
  </rcc>
  <rcc rId="8451" sId="1">
    <nc r="E334" t="inlineStr">
      <is>
        <t>10201 S2Р40</t>
      </is>
    </nc>
  </rcc>
  <rcc rId="8452" sId="1">
    <nc r="F334" t="inlineStr">
      <is>
        <t>612</t>
      </is>
    </nc>
  </rcc>
  <rcc rId="8453" sId="1" numFmtId="4">
    <nc r="G334">
      <v>987.654</v>
    </nc>
  </rcc>
  <rcc rId="8454" sId="1">
    <nc r="B333" t="inlineStr">
      <is>
        <t>969</t>
      </is>
    </nc>
  </rcc>
  <rcc rId="8455" sId="1">
    <nc r="C333" t="inlineStr">
      <is>
        <t>07</t>
      </is>
    </nc>
  </rcc>
  <rcc rId="8456" sId="1">
    <nc r="D333" t="inlineStr">
      <is>
        <t>02</t>
      </is>
    </nc>
  </rcc>
  <rcc rId="8457" sId="1">
    <nc r="E333" t="inlineStr">
      <is>
        <t>10201 S2Р40</t>
      </is>
    </nc>
  </rcc>
  <rfmt sheetId="1" sqref="A333:XFD333" start="0" length="2147483647">
    <dxf>
      <font>
        <i/>
      </font>
    </dxf>
  </rfmt>
  <rcc rId="8458" sId="1">
    <nc r="G333">
      <f>G334</f>
    </nc>
  </rcc>
  <rcc rId="8459" sId="1">
    <nc r="A333" t="inlineStr">
      <is>
        <t>Обеспечение выплаты денежной компенсации стоимости двухразового питания родителям (законным представителям) обучающихся с ограниченными возможностями здоровья, родителям (законным представителям) детей-инвалидов, имеющих статус обучающихся с ограниченными возможностями здоровья, обучение которых организовано муниципальными общеобразовательными организациями на дому</t>
      </is>
    </nc>
  </rcc>
  <rrc rId="8460" sId="1" ref="A332:XFD332" action="deleteRow">
    <rfmt sheetId="1" xfDxf="1" sqref="A332:XFD332" start="0" length="0">
      <dxf>
        <font>
          <i/>
          <name val="Times New Roman CYR"/>
          <family val="1"/>
        </font>
        <alignment wrapText="1"/>
      </dxf>
    </rfmt>
    <rfmt sheetId="1" sqref="A332" start="0" length="0">
      <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32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32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32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32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32" start="0" length="0">
      <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32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8461" sId="1">
    <oc r="G321">
      <f>G328+G336+G338+G327+G334+G330+G322+G324+G340</f>
    </oc>
    <nc r="G321">
      <f>G328+G336+G338+G327+G334+G330+G322+G324+G340+G332</f>
    </nc>
  </rcc>
  <rfmt sheetId="1" sqref="G351" start="0" length="2147483647">
    <dxf>
      <font>
        <color auto="1"/>
      </font>
    </dxf>
  </rfmt>
  <rrc rId="8462" sId="1" ref="A352:XFD352" action="insertRow"/>
  <rrc rId="8463" sId="1" ref="A352:XFD352" action="insertRow"/>
  <rrc rId="8464" sId="1" ref="A352:XFD352" action="insertRow"/>
  <rcc rId="8465" sId="1">
    <nc r="A354" t="inlineStr">
      <is>
        <t>Субсидии бюджетным учреждениям на иные цели</t>
      </is>
    </nc>
  </rcc>
  <rcc rId="8466" sId="1">
    <nc r="B354" t="inlineStr">
      <is>
        <t>969</t>
      </is>
    </nc>
  </rcc>
  <rcc rId="8467" sId="1">
    <nc r="C354" t="inlineStr">
      <is>
        <t>07</t>
      </is>
    </nc>
  </rcc>
  <rcc rId="8468" sId="1">
    <nc r="D354" t="inlineStr">
      <is>
        <t>02</t>
      </is>
    </nc>
  </rcc>
  <rcc rId="8469" sId="1">
    <nc r="E354" t="inlineStr">
      <is>
        <t>19002 S2140</t>
      </is>
    </nc>
  </rcc>
  <rcc rId="8470" sId="1">
    <nc r="F354" t="inlineStr">
      <is>
        <t>612</t>
      </is>
    </nc>
  </rcc>
  <rcc rId="8471" sId="1" numFmtId="4">
    <nc r="G354">
      <v>705.69799999999998</v>
    </nc>
  </rcc>
  <rcc rId="8472" sId="1">
    <nc r="B353" t="inlineStr">
      <is>
        <t>969</t>
      </is>
    </nc>
  </rcc>
  <rcc rId="8473" sId="1">
    <nc r="C353" t="inlineStr">
      <is>
        <t>07</t>
      </is>
    </nc>
  </rcc>
  <rcc rId="8474" sId="1">
    <nc r="D353" t="inlineStr">
      <is>
        <t>02</t>
      </is>
    </nc>
  </rcc>
  <rcc rId="8475" sId="1">
    <nc r="E353" t="inlineStr">
      <is>
        <t>19002 S2140</t>
      </is>
    </nc>
  </rcc>
  <rcc rId="8476" sId="1">
    <nc r="G353">
      <f>G354</f>
    </nc>
  </rcc>
  <rfmt sheetId="1" sqref="A353:XFD353" start="0" length="2147483647">
    <dxf>
      <font>
        <i/>
      </font>
    </dxf>
  </rfmt>
  <rcc rId="8477" sId="1">
    <nc r="A353" t="inlineStr">
      <is>
        <t>На  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</is>
    </nc>
  </rcc>
  <rrc rId="8478" sId="1" ref="A352:XFD352" action="insertRow"/>
  <rcc rId="8479" sId="1" odxf="1" dxf="1">
    <nc r="B353" t="inlineStr">
      <is>
        <t>969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8480" sId="1" odxf="1" dxf="1">
    <nc r="C353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8481" sId="1" odxf="1" dxf="1">
    <nc r="D353" t="inlineStr">
      <is>
        <t>02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353" start="0" length="0">
    <dxf>
      <font>
        <i/>
        <name val="Times New Roman"/>
        <family val="1"/>
      </font>
    </dxf>
  </rfmt>
  <rcc rId="8482" sId="1">
    <nc r="E353" t="inlineStr">
      <is>
        <t>19002 00000</t>
      </is>
    </nc>
  </rcc>
  <rcc rId="8483" sId="1">
    <nc r="A353" t="inlineStr">
      <is>
        <t xml:space="preserve">Основное мероприятие "Благоустройство территории учреждений социальной сферы АМО "Селенгинский район"" </t>
      </is>
    </nc>
  </rcc>
  <rfmt sheetId="1" sqref="A353" start="0" length="2147483647">
    <dxf>
      <font>
        <i/>
      </font>
    </dxf>
  </rfmt>
  <rcc rId="8484" sId="1">
    <nc r="G353">
      <f>G354</f>
    </nc>
  </rcc>
  <rfmt sheetId="1" sqref="G353" start="0" length="2147483647">
    <dxf>
      <font>
        <i/>
      </font>
    </dxf>
  </rfmt>
  <rcc rId="8485" sId="1">
    <nc r="E352" t="inlineStr">
      <is>
        <t>19000 00000</t>
      </is>
    </nc>
  </rcc>
  <rcc rId="8486" sId="1">
    <nc r="G352">
      <f>G353</f>
    </nc>
  </rcc>
  <rfmt sheetId="1" sqref="A352:XFD352" start="0" length="2147483647">
    <dxf>
      <font>
        <b/>
      </font>
    </dxf>
  </rfmt>
  <rfmt sheetId="1" sqref="A352:XFD352" start="0" length="2147483647">
    <dxf>
      <font>
        <i/>
      </font>
    </dxf>
  </rfmt>
  <rcc rId="8487" sId="1">
    <nc r="B352" t="inlineStr">
      <is>
        <t>969</t>
      </is>
    </nc>
  </rcc>
  <rcc rId="8488" sId="1">
    <nc r="C352" t="inlineStr">
      <is>
        <t>07</t>
      </is>
    </nc>
  </rcc>
  <rcc rId="8489" sId="1">
    <nc r="D352" t="inlineStr">
      <is>
        <t>02</t>
      </is>
    </nc>
  </rcc>
  <rcc rId="8490" sId="1">
    <nc r="A352" t="inlineStr">
      <is>
        <t>Муниципальная программа " Благоустройство территорий муниципальных образований Селенгинского района на 2021 и плановый период 2022-2025гг."</t>
      </is>
    </nc>
  </rcc>
  <rcc rId="8491" sId="1">
    <oc r="G318">
      <f>G319</f>
    </oc>
    <nc r="G318">
      <f>G319+G352</f>
    </nc>
  </rcc>
  <rfmt sheetId="1" sqref="G319" start="0" length="2147483647">
    <dxf>
      <font>
        <i val="0"/>
      </font>
    </dxf>
  </rfmt>
  <rcc rId="8492" sId="1" numFmtId="4">
    <oc r="G361">
      <v>7992.2</v>
    </oc>
    <nc r="G361">
      <v>6983.65002</v>
    </nc>
  </rcc>
  <rcc rId="8493" sId="1" numFmtId="4">
    <oc r="G362">
      <v>25081.599999999999</v>
    </oc>
    <nc r="G362">
      <v>19661.84073</v>
    </nc>
  </rcc>
  <rcc rId="8494" sId="1" numFmtId="4">
    <oc r="G367">
      <v>4000</v>
    </oc>
    <nc r="G367">
      <v>4694.2389800000001</v>
    </nc>
  </rcc>
  <rcc rId="8495" sId="1" numFmtId="4">
    <oc r="G368">
      <v>4631.8999999999996</v>
    </oc>
    <nc r="G368">
      <v>10051.65927</v>
    </nc>
  </rcc>
  <rcc rId="8496" sId="1" numFmtId="4">
    <oc r="G380">
      <f>5352.5</f>
    </oc>
    <nc r="G380">
      <v>3239.38</v>
    </nc>
  </rcc>
  <rrc rId="8497" sId="1" ref="A381:XFD381" action="insertRow"/>
  <rcc rId="8498" sId="1" numFmtId="30">
    <nc r="B381">
      <v>969</v>
    </nc>
  </rcc>
  <rcc rId="8499" sId="1">
    <nc r="C381" t="inlineStr">
      <is>
        <t>07</t>
      </is>
    </nc>
  </rcc>
  <rcc rId="8500" sId="1">
    <nc r="D381" t="inlineStr">
      <is>
        <t>07</t>
      </is>
    </nc>
  </rcc>
  <rcc rId="8501" sId="1">
    <nc r="E381" t="inlineStr">
      <is>
        <t>10401 73050</t>
      </is>
    </nc>
  </rcc>
  <rcc rId="8502" sId="1">
    <nc r="F381" t="inlineStr">
      <is>
        <t>612</t>
      </is>
    </nc>
  </rcc>
  <rcc rId="8503" sId="1" odxf="1" dxf="1">
    <nc r="A381" t="inlineStr">
      <is>
        <t>Субсидии бюджетным учреждениям на иные цели</t>
      </is>
    </nc>
    <odxf>
      <font>
        <color indexed="8"/>
        <name val="Times New Roman"/>
        <family val="1"/>
      </font>
      <fill>
        <patternFill patternType="solid"/>
      </fill>
    </odxf>
    <ndxf>
      <font>
        <color indexed="8"/>
        <name val="Times New Roman"/>
        <family val="1"/>
      </font>
      <fill>
        <patternFill patternType="none"/>
      </fill>
    </ndxf>
  </rcc>
  <rcc rId="8504" sId="1" numFmtId="4">
    <nc r="G381">
      <v>2056.3200000000002</v>
    </nc>
  </rcc>
  <rcc rId="8505" sId="1">
    <oc r="G379">
      <f>G380</f>
    </oc>
    <nc r="G379">
      <f>G380+G381</f>
    </nc>
  </rcc>
  <rcc rId="8506" sId="1" numFmtId="4">
    <oc r="G383">
      <v>5577.96</v>
    </oc>
    <nc r="G383">
      <v>4388.5200000000004</v>
    </nc>
  </rcc>
  <rrc rId="8507" sId="1" ref="A384:XFD384" action="insertRow"/>
  <rcc rId="8508" sId="1" odxf="1" dxf="1">
    <nc r="A384" t="inlineStr">
      <is>
        <t>Субсидии бюджетным учреждениям на иные цели</t>
      </is>
    </nc>
    <odxf>
      <font>
        <color indexed="8"/>
        <name val="Times New Roman"/>
        <family val="1"/>
      </font>
      <fill>
        <patternFill patternType="solid"/>
      </fill>
    </odxf>
    <ndxf>
      <font>
        <color indexed="8"/>
        <name val="Times New Roman"/>
        <family val="1"/>
      </font>
      <fill>
        <patternFill patternType="none"/>
      </fill>
    </ndxf>
  </rcc>
  <rcc rId="8509" sId="1" numFmtId="30">
    <nc r="B384">
      <v>969</v>
    </nc>
  </rcc>
  <rcc rId="8510" sId="1">
    <nc r="C384" t="inlineStr">
      <is>
        <t>07</t>
      </is>
    </nc>
  </rcc>
  <rcc rId="8511" sId="1">
    <nc r="D384" t="inlineStr">
      <is>
        <t>07</t>
      </is>
    </nc>
  </rcc>
  <rcc rId="8512" sId="1">
    <nc r="E384" t="inlineStr">
      <is>
        <t>10401 73140</t>
      </is>
    </nc>
  </rcc>
  <rcc rId="8513" sId="1">
    <nc r="F384" t="inlineStr">
      <is>
        <t>612</t>
      </is>
    </nc>
  </rcc>
  <rcc rId="8514" sId="1" numFmtId="4">
    <nc r="G384">
      <v>1189.44</v>
    </nc>
  </rcc>
  <rcc rId="8515" sId="1">
    <oc r="G382">
      <f>G383</f>
    </oc>
    <nc r="G382">
      <f>G383+G384</f>
    </nc>
  </rcc>
  <rcc rId="8516" sId="1" numFmtId="4">
    <oc r="G386">
      <v>61.7</v>
    </oc>
    <nc r="G386">
      <v>61</v>
    </nc>
  </rcc>
  <rcc rId="8517" sId="1" numFmtId="4">
    <oc r="G387">
      <v>18.600000000000001</v>
    </oc>
    <nc r="G387">
      <v>18.399999999999999</v>
    </nc>
  </rcc>
  <rrc rId="8518" sId="1" ref="A389:XFD389" action="insertRow"/>
  <rfmt sheetId="1" sqref="A389:XFD389">
    <dxf>
      <fill>
        <patternFill>
          <bgColor theme="0"/>
        </patternFill>
      </fill>
    </dxf>
  </rfmt>
  <rrc rId="8519" sId="1" ref="A389:XFD389" action="insertRow"/>
  <rfmt sheetId="1" sqref="A389:XFD389">
    <dxf>
      <fill>
        <patternFill>
          <bgColor theme="0"/>
        </patternFill>
      </fill>
    </dxf>
  </rfmt>
  <rrc rId="8520" sId="1" ref="A389:XFD389" action="insertRow"/>
  <rfmt sheetId="1" sqref="A389:XFD389">
    <dxf>
      <fill>
        <patternFill>
          <bgColor theme="0"/>
        </patternFill>
      </fill>
    </dxf>
  </rfmt>
  <rcc rId="8521" sId="1" odxf="1" dxf="1">
    <nc r="A391" t="inlineStr">
      <is>
        <t>Прочие закупки товаров, работ и услуг для государственных (муниципальных) нужд</t>
      </is>
    </nc>
    <odxf>
      <font>
        <b/>
        <name val="Times New Roman"/>
        <family val="1"/>
      </font>
      <fill>
        <patternFill>
          <bgColor theme="0"/>
        </patternFill>
      </fill>
      <alignment horizontal="general"/>
    </odxf>
    <ndxf>
      <font>
        <b val="0"/>
        <color indexed="8"/>
        <name val="Times New Roman"/>
        <family val="1"/>
      </font>
      <fill>
        <patternFill>
          <bgColor indexed="65"/>
        </patternFill>
      </fill>
      <alignment horizontal="left"/>
    </ndxf>
  </rcc>
  <rcc rId="8522" sId="1">
    <nc r="B391" t="inlineStr">
      <is>
        <t>969</t>
      </is>
    </nc>
  </rcc>
  <rcc rId="8523" sId="1">
    <nc r="C391" t="inlineStr">
      <is>
        <t>07</t>
      </is>
    </nc>
  </rcc>
  <rcc rId="8524" sId="1">
    <nc r="D391" t="inlineStr">
      <is>
        <t>09</t>
      </is>
    </nc>
  </rcc>
  <rfmt sheetId="1" sqref="A391:XFD391" start="0" length="2147483647">
    <dxf>
      <font>
        <b/>
      </font>
    </dxf>
  </rfmt>
  <rfmt sheetId="1" sqref="A391:XFD391" start="0" length="2147483647">
    <dxf>
      <font>
        <b val="0"/>
      </font>
    </dxf>
  </rfmt>
  <rcc rId="8525" sId="1">
    <nc r="E391" t="inlineStr">
      <is>
        <t>01002 S2870</t>
      </is>
    </nc>
  </rcc>
  <rcc rId="8526" sId="1">
    <nc r="F391" t="inlineStr">
      <is>
        <t>244</t>
      </is>
    </nc>
  </rcc>
  <rcc rId="8527" sId="1" numFmtId="4">
    <nc r="G391">
      <v>20</v>
    </nc>
  </rcc>
  <rcc rId="8528" sId="1" odxf="1" dxf="1">
    <nc r="B390" t="inlineStr">
      <is>
        <t>969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8529" sId="1" odxf="1" dxf="1">
    <nc r="C390" t="inlineStr">
      <is>
        <t>07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8530" sId="1" odxf="1" dxf="1">
    <nc r="D390" t="inlineStr">
      <is>
        <t>09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8531" sId="1" odxf="1" dxf="1">
    <nc r="E390" t="inlineStr">
      <is>
        <t>01002 S2870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A390:XFD390" start="0" length="2147483647">
    <dxf>
      <font>
        <i/>
      </font>
    </dxf>
  </rfmt>
  <rcc rId="8532" sId="1">
    <nc r="A390" t="inlineStr">
      <is>
        <t>Создание условия для профессионального развития и подготовке кадров муниципальной службы</t>
      </is>
    </nc>
  </rcc>
  <rcc rId="8533" sId="1">
    <nc r="G390">
      <f>G391</f>
    </nc>
  </rcc>
  <rrc rId="8534" sId="1" ref="A389:XFD389" action="insertRow"/>
  <rfmt sheetId="1" sqref="A389:XFD389">
    <dxf>
      <fill>
        <patternFill>
          <bgColor theme="0"/>
        </patternFill>
      </fill>
    </dxf>
  </rfmt>
  <rfmt sheetId="1" sqref="G391" start="0" length="2147483647">
    <dxf>
      <font>
        <b val="0"/>
      </font>
    </dxf>
  </rfmt>
  <rcc rId="8535" sId="1" odxf="1" dxf="1">
    <nc r="B390" t="inlineStr">
      <is>
        <t>969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8536" sId="1" odxf="1" dxf="1">
    <nc r="C390" t="inlineStr">
      <is>
        <t>07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8537" sId="1" odxf="1" dxf="1">
    <nc r="D390" t="inlineStr">
      <is>
        <t>09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E390" start="0" length="0">
    <dxf>
      <font>
        <b val="0"/>
        <i/>
        <name val="Times New Roman"/>
        <family val="1"/>
      </font>
    </dxf>
  </rfmt>
  <rcc rId="8538" sId="1">
    <nc r="E390" t="inlineStr">
      <is>
        <t>01002 00000</t>
      </is>
    </nc>
  </rcc>
  <rcc rId="8539" sId="1">
    <nc r="G390">
      <f>G391</f>
    </nc>
  </rcc>
  <rfmt sheetId="1" sqref="G390" start="0" length="2147483647">
    <dxf>
      <font>
        <b val="0"/>
      </font>
    </dxf>
  </rfmt>
  <rfmt sheetId="1" sqref="G390" start="0" length="2147483647">
    <dxf>
      <font>
        <i/>
      </font>
    </dxf>
  </rfmt>
  <rcc rId="8540" sId="1">
    <nc r="A390" t="inlineStr">
      <is>
        <t>Основное мероприятие "Повышение квалификации, переподготовка муниципальных служащих"</t>
      </is>
    </nc>
  </rcc>
  <rfmt sheetId="1" sqref="A390" start="0" length="2147483647">
    <dxf>
      <font>
        <b val="0"/>
      </font>
    </dxf>
  </rfmt>
  <rfmt sheetId="1" sqref="A390" start="0" length="2147483647">
    <dxf>
      <font>
        <i/>
      </font>
    </dxf>
  </rfmt>
  <rfmt sheetId="1" sqref="A391" start="0" length="2147483647">
    <dxf>
      <font>
        <b val="0"/>
      </font>
    </dxf>
  </rfmt>
  <rcc rId="8541" sId="1">
    <nc r="A389" t="inlineStr">
      <is>
        <t>Муниципальная Программа «Развитие муниципальной службы в Селенгинском районе на 2020 - 2024 годы»</t>
      </is>
    </nc>
  </rcc>
  <rcc rId="8542" sId="1" odxf="1" dxf="1">
    <nc r="B389" t="inlineStr">
      <is>
        <t>969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8543" sId="1" odxf="1" dxf="1">
    <nc r="C389" t="inlineStr">
      <is>
        <t>07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8544" sId="1" odxf="1" dxf="1">
    <nc r="D389" t="inlineStr">
      <is>
        <t>09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E389" start="0" length="0">
    <dxf>
      <font>
        <b val="0"/>
        <i/>
        <name val="Times New Roman"/>
        <family val="1"/>
      </font>
    </dxf>
  </rfmt>
  <rcc rId="8545" sId="1">
    <nc r="E389" t="inlineStr">
      <is>
        <t>01000 00000</t>
      </is>
    </nc>
  </rcc>
  <rcc rId="8546" sId="1">
    <nc r="G389">
      <f>G390</f>
    </nc>
  </rcc>
  <rfmt sheetId="1" sqref="B389:E389" start="0" length="2147483647">
    <dxf>
      <font>
        <i val="0"/>
      </font>
    </dxf>
  </rfmt>
  <rfmt sheetId="1" sqref="B389:E389" start="0" length="2147483647">
    <dxf>
      <font>
        <b/>
      </font>
    </dxf>
  </rfmt>
  <rcc rId="8547" sId="1">
    <oc r="G388">
      <f>G393</f>
    </oc>
    <nc r="G388">
      <f>G393+G389</f>
    </nc>
  </rcc>
  <rcc rId="8548" sId="1" numFmtId="4">
    <oc r="G407">
      <v>392.1</v>
    </oc>
    <nc r="G407">
      <v>2146.2424299999998</v>
    </nc>
  </rcc>
  <rcc rId="8549" sId="1" numFmtId="4">
    <oc r="G410">
      <f>250+453.3</f>
    </oc>
    <nc r="G410">
      <v>819.88499999999999</v>
    </nc>
  </rcc>
  <rcc rId="8550" sId="1" numFmtId="4">
    <oc r="G412">
      <v>2546.77711</v>
    </oc>
    <nc r="G412">
      <v>2996.32591</v>
    </nc>
  </rcc>
  <rcc rId="8551" sId="1" numFmtId="4">
    <oc r="G416">
      <v>21952</v>
    </oc>
    <nc r="G416">
      <v>20197.85757</v>
    </nc>
  </rcc>
  <rcc rId="8552" sId="1" numFmtId="4">
    <oc r="G417">
      <v>6629.5</v>
    </oc>
    <nc r="G417">
      <v>6006</v>
    </nc>
  </rcc>
  <rcc rId="8553" sId="1" numFmtId="4">
    <oc r="G429">
      <v>2000</v>
    </oc>
    <nc r="G429">
      <v>1500</v>
    </nc>
  </rcc>
  <rrc rId="8554" sId="1" ref="A433:XFD433" action="insertRow"/>
  <rrc rId="8555" sId="1" ref="A433:XFD433" action="insertRow"/>
  <rfmt sheetId="1" sqref="A433:XFD434">
    <dxf>
      <fill>
        <patternFill>
          <bgColor theme="0"/>
        </patternFill>
      </fill>
    </dxf>
  </rfmt>
  <rrc rId="8556" sId="1" ref="A433:XFD434" action="insertRow"/>
  <rfmt sheetId="1" sqref="A433:XFD434">
    <dxf>
      <fill>
        <patternFill>
          <bgColor theme="0"/>
        </patternFill>
      </fill>
    </dxf>
  </rfmt>
  <rcc rId="8557" sId="1" odxf="1" dxf="1">
    <nc r="A436" t="inlineStr">
      <is>
        <t>Прочие закупки товаров, работ и услуг для государственных (муниципальных) нужд</t>
      </is>
    </nc>
    <odxf>
      <font>
        <b/>
        <name val="Times New Roman"/>
        <family val="1"/>
      </font>
      <fill>
        <patternFill>
          <bgColor theme="0"/>
        </patternFill>
      </fill>
      <alignment horizontal="general"/>
    </odxf>
    <ndxf>
      <font>
        <b val="0"/>
        <color indexed="8"/>
        <name val="Times New Roman"/>
        <family val="1"/>
      </font>
      <fill>
        <patternFill>
          <bgColor indexed="65"/>
        </patternFill>
      </fill>
      <alignment horizontal="left"/>
    </ndxf>
  </rcc>
  <rcc rId="8558" sId="1">
    <nc r="B436" t="inlineStr">
      <is>
        <t>970</t>
      </is>
    </nc>
  </rcc>
  <rcc rId="8559" sId="1">
    <nc r="C436" t="inlineStr">
      <is>
        <t>01</t>
      </is>
    </nc>
  </rcc>
  <rcc rId="8560" sId="1">
    <nc r="D436" t="inlineStr">
      <is>
        <t>06</t>
      </is>
    </nc>
  </rcc>
  <rcc rId="8561" sId="1">
    <nc r="E436" t="inlineStr">
      <is>
        <t>01002 S2870</t>
      </is>
    </nc>
  </rcc>
  <rcc rId="8562" sId="1">
    <nc r="F436" t="inlineStr">
      <is>
        <t>244</t>
      </is>
    </nc>
  </rcc>
  <rfmt sheetId="1" sqref="A436:XFD436" start="0" length="2147483647">
    <dxf>
      <font>
        <b/>
      </font>
    </dxf>
  </rfmt>
  <rfmt sheetId="1" sqref="A436:XFD436" start="0" length="2147483647">
    <dxf>
      <font>
        <b val="0"/>
      </font>
    </dxf>
  </rfmt>
  <rcc rId="8563" sId="1" numFmtId="4">
    <nc r="G436">
      <v>20</v>
    </nc>
  </rcc>
  <rcc rId="8564" sId="1" odxf="1" dxf="1">
    <nc r="B435" t="inlineStr">
      <is>
        <t>970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8565" sId="1" odxf="1" dxf="1">
    <nc r="C435" t="inlineStr">
      <is>
        <t>01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8566" sId="1" odxf="1" dxf="1">
    <nc r="D435" t="inlineStr">
      <is>
        <t>06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8567" sId="1" odxf="1" dxf="1">
    <nc r="E435" t="inlineStr">
      <is>
        <t>01002 S2870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8568" sId="1" odxf="1" dxf="1">
    <nc r="B434" t="inlineStr">
      <is>
        <t>970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8569" sId="1" odxf="1" dxf="1">
    <nc r="C434" t="inlineStr">
      <is>
        <t>01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8570" sId="1" odxf="1" dxf="1">
    <nc r="D434" t="inlineStr">
      <is>
        <t>06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E434" start="0" length="0">
    <dxf>
      <font>
        <b val="0"/>
        <name val="Times New Roman"/>
        <family val="1"/>
      </font>
    </dxf>
  </rfmt>
  <rcc rId="8571" sId="1">
    <nc r="E434" t="inlineStr">
      <is>
        <t>01002 00000</t>
      </is>
    </nc>
  </rcc>
  <rcc rId="8572" sId="1">
    <nc r="G435">
      <f>G436</f>
    </nc>
  </rcc>
  <rcc rId="8573" sId="1">
    <nc r="G434">
      <f>G435</f>
    </nc>
  </rcc>
  <rcc rId="8574" sId="1">
    <nc r="A435" t="inlineStr">
      <is>
        <t>Создание условия для профессионального развития и подготовке кадров муниципальной службы</t>
      </is>
    </nc>
  </rcc>
  <rfmt sheetId="1" sqref="A435:XFD435" start="0" length="2147483647">
    <dxf>
      <font>
        <b val="0"/>
      </font>
    </dxf>
  </rfmt>
  <rfmt sheetId="1" sqref="A435:XFD435" start="0" length="2147483647">
    <dxf>
      <font>
        <i/>
      </font>
    </dxf>
  </rfmt>
  <rfmt sheetId="1" sqref="A434:XFD434" start="0" length="2147483647">
    <dxf>
      <font>
        <b val="0"/>
      </font>
    </dxf>
  </rfmt>
  <rfmt sheetId="1" sqref="A434:XFD434" start="0" length="2147483647">
    <dxf>
      <font>
        <i/>
      </font>
    </dxf>
  </rfmt>
  <rcc rId="8575" sId="1">
    <nc r="A434" t="inlineStr">
      <is>
        <t>Основное мероприятие "Повышение квалификации, переподготовка муниципальных служащих"</t>
      </is>
    </nc>
  </rcc>
  <rcc rId="8576" sId="1">
    <nc r="E433" t="inlineStr">
      <is>
        <t>01000 00000</t>
      </is>
    </nc>
  </rcc>
  <rcc rId="8577" sId="1">
    <nc r="G433">
      <f>G434</f>
    </nc>
  </rcc>
  <rcc rId="8578" sId="1" odxf="1" dxf="1">
    <nc r="B433" t="inlineStr">
      <is>
        <t>970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8579" sId="1" odxf="1" dxf="1">
    <nc r="C433" t="inlineStr">
      <is>
        <t>01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8580" sId="1" odxf="1" dxf="1">
    <nc r="D433" t="inlineStr">
      <is>
        <t>06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B433:D433" start="0" length="2147483647">
    <dxf>
      <font>
        <i val="0"/>
      </font>
    </dxf>
  </rfmt>
  <rfmt sheetId="1" sqref="B433:D433" start="0" length="2147483647">
    <dxf>
      <font>
        <b/>
      </font>
    </dxf>
  </rfmt>
  <rcc rId="8581" sId="1">
    <nc r="A433" t="inlineStr">
      <is>
        <t>Муниципальная Программа «Развитие муниципальной службы в Селенгинском районе на 2020 - 2024 годы»</t>
      </is>
    </nc>
  </rcc>
  <rcc rId="8582" sId="1">
    <oc r="G432">
      <f>G437+G446</f>
    </oc>
    <nc r="G432">
      <f>G437+G446+G433</f>
    </nc>
  </rcc>
  <rcc rId="8583" sId="1" numFmtId="4">
    <oc r="G471">
      <v>5800</v>
    </oc>
    <nc r="G471">
      <v>5900</v>
    </nc>
  </rcc>
  <rrc rId="8584" sId="1" ref="A475:XFD475" action="insertRow"/>
  <rrc rId="8585" sId="1" ref="A475:XFD475" action="insertRow"/>
  <rrc rId="8586" sId="1" ref="A475:XFD476" action="insertRow"/>
  <rfmt sheetId="1" sqref="A475:XFD476">
    <dxf>
      <fill>
        <patternFill>
          <bgColor theme="0"/>
        </patternFill>
      </fill>
    </dxf>
  </rfmt>
  <rfmt sheetId="1" sqref="A477:XFD478">
    <dxf>
      <fill>
        <patternFill>
          <bgColor theme="0"/>
        </patternFill>
      </fill>
    </dxf>
  </rfmt>
  <rcc rId="8587" sId="1" odxf="1" dxf="1">
    <nc r="A478" t="inlineStr">
      <is>
        <t>Прочие закупки товаров, работ и услуг для государственных (муниципальных) нужд</t>
      </is>
    </nc>
    <odxf>
      <font>
        <b/>
        <name val="Times New Roman"/>
        <family val="1"/>
      </font>
      <fill>
        <patternFill>
          <bgColor theme="0"/>
        </patternFill>
      </fill>
    </odxf>
    <ndxf>
      <font>
        <b val="0"/>
        <color indexed="8"/>
        <name val="Times New Roman"/>
        <family val="1"/>
      </font>
      <fill>
        <patternFill>
          <bgColor indexed="65"/>
        </patternFill>
      </fill>
    </ndxf>
  </rcc>
  <rcc rId="8588" sId="1">
    <nc r="B478" t="inlineStr">
      <is>
        <t>971</t>
      </is>
    </nc>
  </rcc>
  <rcc rId="8589" sId="1">
    <nc r="C478" t="inlineStr">
      <is>
        <t>01</t>
      </is>
    </nc>
  </rcc>
  <rcc rId="8590" sId="1">
    <nc r="D478" t="inlineStr">
      <is>
        <t>13</t>
      </is>
    </nc>
  </rcc>
  <rcc rId="8591" sId="1">
    <nc r="E478" t="inlineStr">
      <is>
        <t>01002 S2870</t>
      </is>
    </nc>
  </rcc>
  <rcc rId="8592" sId="1">
    <nc r="F478" t="inlineStr">
      <is>
        <t>244</t>
      </is>
    </nc>
  </rcc>
  <rcc rId="8593" sId="1" numFmtId="4">
    <nc r="G478">
      <v>23.5</v>
    </nc>
  </rcc>
  <rfmt sheetId="1" sqref="A478:XFD478" start="0" length="2147483647">
    <dxf>
      <font>
        <b/>
      </font>
    </dxf>
  </rfmt>
  <rfmt sheetId="1" sqref="A478:XFD478" start="0" length="2147483647">
    <dxf>
      <font>
        <b val="0"/>
      </font>
    </dxf>
  </rfmt>
  <rcc rId="8594" sId="1" odxf="1" dxf="1">
    <nc r="B477" t="inlineStr">
      <is>
        <t>971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8595" sId="1" odxf="1" dxf="1">
    <nc r="C477" t="inlineStr">
      <is>
        <t>01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8596" sId="1" odxf="1" dxf="1">
    <nc r="D477" t="inlineStr">
      <is>
        <t>13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8597" sId="1" odxf="1" dxf="1">
    <nc r="E477" t="inlineStr">
      <is>
        <t>01002 S2870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8598" sId="1" odxf="1" dxf="1">
    <nc r="B476" t="inlineStr">
      <is>
        <t>971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8599" sId="1" odxf="1" dxf="1">
    <nc r="C476" t="inlineStr">
      <is>
        <t>01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8600" sId="1" odxf="1" dxf="1">
    <nc r="D476" t="inlineStr">
      <is>
        <t>13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E476" start="0" length="0">
    <dxf>
      <font>
        <b val="0"/>
        <name val="Times New Roman"/>
        <family val="1"/>
      </font>
    </dxf>
  </rfmt>
  <rcc rId="8601" sId="1">
    <nc r="E476" t="inlineStr">
      <is>
        <t>01002 00000</t>
      </is>
    </nc>
  </rcc>
  <rcc rId="8602" sId="1" odxf="1" dxf="1">
    <nc r="B475" t="inlineStr">
      <is>
        <t>971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8603" sId="1" odxf="1" dxf="1">
    <nc r="C475" t="inlineStr">
      <is>
        <t>01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8604" sId="1" odxf="1" dxf="1">
    <nc r="D475" t="inlineStr">
      <is>
        <t>13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E475" start="0" length="0">
    <dxf>
      <font>
        <b val="0"/>
        <name val="Times New Roman"/>
        <family val="1"/>
      </font>
    </dxf>
  </rfmt>
  <rcc rId="8605" sId="1">
    <nc r="E475" t="inlineStr">
      <is>
        <t>01000 00000</t>
      </is>
    </nc>
  </rcc>
  <rcc rId="8606" sId="1">
    <nc r="G477">
      <f>G478</f>
    </nc>
  </rcc>
  <rcc rId="8607" sId="1">
    <nc r="G476">
      <f>G477</f>
    </nc>
  </rcc>
  <rcc rId="8608" sId="1">
    <nc r="G475">
      <f>G476</f>
    </nc>
  </rcc>
  <rfmt sheetId="1" sqref="A477:XFD477" start="0" length="2147483647">
    <dxf>
      <font>
        <i/>
      </font>
    </dxf>
  </rfmt>
  <rfmt sheetId="1" sqref="A477:XFD477" start="0" length="2147483647">
    <dxf>
      <font>
        <b val="0"/>
      </font>
    </dxf>
  </rfmt>
  <rfmt sheetId="1" sqref="A476:XFD476" start="0" length="2147483647">
    <dxf>
      <font>
        <b val="0"/>
      </font>
    </dxf>
  </rfmt>
  <rfmt sheetId="1" sqref="A476:XFD476" start="0" length="2147483647">
    <dxf>
      <font>
        <i/>
      </font>
    </dxf>
  </rfmt>
  <rfmt sheetId="1" sqref="A475:XFD475" start="0" length="2147483647">
    <dxf>
      <font>
        <b val="0"/>
      </font>
    </dxf>
  </rfmt>
  <rfmt sheetId="1" sqref="A475:XFD475" start="0" length="2147483647">
    <dxf>
      <font>
        <b/>
      </font>
    </dxf>
  </rfmt>
  <rcc rId="8609" sId="1" odxf="1" dxf="1">
    <nc r="A475" t="inlineStr">
      <is>
        <t>Муниципальная Программа «Развитие муниципальной службы в Селенгинском районе на 2020 - 2024 годы»</t>
      </is>
    </nc>
    <odxf>
      <alignment horizontal="left"/>
    </odxf>
    <ndxf>
      <alignment horizontal="general"/>
    </ndxf>
  </rcc>
  <rcc rId="8610" sId="1" odxf="1" dxf="1">
    <nc r="A476" t="inlineStr">
      <is>
        <t>Основное мероприятие "Повышение квалификации, переподготовка муниципальных служащих"</t>
      </is>
    </nc>
    <odxf>
      <alignment horizontal="left"/>
    </odxf>
    <ndxf>
      <alignment horizontal="general"/>
    </ndxf>
  </rcc>
  <rcc rId="8611" sId="1" odxf="1" dxf="1">
    <nc r="A477" t="inlineStr">
      <is>
        <t>Создание условия для профессионального развития и подготовке кадров муниципальной службы</t>
      </is>
    </nc>
    <odxf>
      <alignment horizontal="left"/>
    </odxf>
    <ndxf>
      <alignment horizontal="general"/>
    </ndxf>
  </rcc>
  <rcc rId="8612" sId="1">
    <oc r="G474">
      <f>G479+G492</f>
    </oc>
    <nc r="G474">
      <f>G479+G492+G475</f>
    </nc>
  </rcc>
  <rcc rId="8613" sId="1" numFmtId="4">
    <oc r="G484">
      <v>10</v>
    </oc>
    <nc r="G484">
      <v>12.6</v>
    </nc>
  </rcc>
  <rcc rId="8614" sId="1" numFmtId="4">
    <oc r="G488">
      <v>32</v>
    </oc>
    <nc r="G488">
      <v>39.508000000000003</v>
    </nc>
  </rcc>
  <rcc rId="8615" sId="1" numFmtId="4">
    <oc r="G491">
      <f>280+350</f>
    </oc>
    <nc r="G491">
      <v>463.11914999999999</v>
    </nc>
  </rcc>
  <rrc rId="8616" sId="1" ref="A491:XFD491" action="insertRow"/>
  <rcc rId="8617" sId="1" odxf="1" dxf="1" numFmtId="30">
    <nc r="B491">
      <v>971</v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8618" sId="1" odxf="1" dxf="1">
    <nc r="C491" t="inlineStr">
      <is>
        <t>01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8619" sId="1" odxf="1" dxf="1">
    <nc r="D491" t="inlineStr">
      <is>
        <t>13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8620" sId="1" odxf="1" dxf="1">
    <nc r="E491" t="inlineStr">
      <is>
        <t>04103 82100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F491" start="0" length="0">
    <dxf>
      <font>
        <i val="0"/>
        <name val="Times New Roman"/>
        <family val="1"/>
      </font>
    </dxf>
  </rfmt>
  <rcc rId="8621" sId="1">
    <nc r="F491" t="inlineStr">
      <is>
        <t>243</t>
      </is>
    </nc>
  </rcc>
  <rcc rId="8622" sId="1" numFmtId="4">
    <nc r="G491">
      <v>225.66</v>
    </nc>
  </rcc>
  <rfmt sheetId="1" sqref="G491" start="0" length="2147483647">
    <dxf>
      <font>
        <i val="0"/>
      </font>
    </dxf>
  </rfmt>
  <rcc rId="8623" sId="1">
    <nc r="A491" t="inlineStr">
      <is>
        <t>Закупка товаров, работ, услуг в целях капитального ремонта государственного (муниципального) имущества</t>
      </is>
    </nc>
  </rcc>
  <rfmt sheetId="1" sqref="A491" start="0" length="2147483647">
    <dxf>
      <font>
        <i val="0"/>
      </font>
    </dxf>
  </rfmt>
  <rcc rId="8624" sId="1">
    <oc r="G490">
      <f>SUM(G492:G492)</f>
    </oc>
    <nc r="G490">
      <f>SUM(G491:G492)</f>
    </nc>
  </rcc>
  <rcc rId="8625" sId="1" numFmtId="4">
    <oc r="G497">
      <v>9936.2549999999992</v>
    </oc>
    <nc r="G497">
      <v>9971.3212999999996</v>
    </nc>
  </rcc>
  <rcc rId="8626" sId="1" numFmtId="4">
    <oc r="G504">
      <v>3636.2475399999998</v>
    </oc>
    <nc r="G504">
      <v>4355.0282800000004</v>
    </nc>
  </rcc>
  <rcc rId="8627" sId="1" numFmtId="4">
    <oc r="G506">
      <v>12425.109399999999</v>
    </oc>
    <nc r="G506">
      <v>11480.749</v>
    </nc>
  </rcc>
  <rcc rId="8628" sId="1" numFmtId="4">
    <oc r="G526">
      <v>700.32</v>
    </oc>
    <nc r="G526">
      <v>14006.39</v>
    </nc>
  </rcc>
  <rcc rId="8629" sId="1" numFmtId="4">
    <oc r="G530">
      <v>330078.61</v>
    </oc>
    <nc r="G530">
      <v>594444.01</v>
    </nc>
  </rcc>
  <rcc rId="8630" sId="1" numFmtId="4">
    <oc r="G535">
      <v>10056</v>
    </oc>
    <nc r="G535">
      <v>8716</v>
    </nc>
  </rcc>
  <rcc rId="8631" sId="1" numFmtId="4">
    <oc r="G552">
      <v>130.78527</v>
    </oc>
    <nc r="G552">
      <v>0</v>
    </nc>
  </rcc>
  <rrc rId="8632" sId="1" ref="A550:XFD550" action="deleteRow">
    <undo index="65535" exp="ref" v="1" dr="G550" r="G544" sId="1"/>
    <rfmt sheetId="1" xfDxf="1" sqref="A550:XFD550" start="0" length="0">
      <dxf>
        <font>
          <name val="Times New Roman CYR"/>
          <family val="1"/>
        </font>
        <alignment wrapText="1"/>
      </dxf>
    </rfmt>
    <rcc rId="0" sId="1" dxf="1">
      <nc r="A550" t="inlineStr">
        <is>
          <t>Непрограммные расходы</t>
        </is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50" t="inlineStr">
        <is>
          <t>971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50" t="inlineStr">
        <is>
          <t>11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50" t="inlineStr">
        <is>
          <t>02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50" t="inlineStr">
        <is>
          <t>99900 00000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550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550">
        <f>G551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633" sId="1" ref="A550:XFD550" action="deleteRow">
    <rfmt sheetId="1" xfDxf="1" sqref="A550:XFD550" start="0" length="0">
      <dxf>
        <font>
          <name val="Times New Roman CYR"/>
          <family val="1"/>
        </font>
        <alignment wrapText="1"/>
      </dxf>
    </rfmt>
    <rcc rId="0" sId="1" dxf="1">
      <nc r="A550" t="inlineStr">
        <is>
          <t>На  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50" t="inlineStr">
        <is>
          <t>971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50" t="inlineStr">
        <is>
          <t>11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50" t="inlineStr">
        <is>
          <t>02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50" t="inlineStr">
        <is>
          <t>99900 S2140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550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550">
        <f>G551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634" sId="1" ref="A550:XFD550" action="deleteRow">
    <rfmt sheetId="1" xfDxf="1" sqref="A550:XFD550" start="0" length="0">
      <dxf>
        <font>
          <name val="Times New Roman CYR"/>
          <family val="1"/>
        </font>
        <alignment wrapText="1"/>
      </dxf>
    </rfmt>
    <rcc rId="0" sId="1" dxf="1">
      <nc r="A550" t="inlineStr">
        <is>
          <t>Бюджетные инвестиции в объекты капитального строительства государственной (муниципальной) собственности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50" t="inlineStr">
        <is>
          <t>971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50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50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50" t="inlineStr">
        <is>
          <t>99900 S2140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50" t="inlineStr">
        <is>
          <t>414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550">
        <v>0</v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8635" sId="1">
    <oc r="G544">
      <f>G545+#REF!</f>
    </oc>
    <nc r="G544">
      <f>G545</f>
    </nc>
  </rcc>
  <rrc rId="8636" sId="1" ref="A564:XFD564" action="insertRow"/>
  <rcc rId="8637" sId="1">
    <nc r="B564" t="inlineStr">
      <is>
        <t>973</t>
      </is>
    </nc>
  </rcc>
  <rcc rId="8638" sId="1">
    <nc r="C564" t="inlineStr">
      <is>
        <t>07</t>
      </is>
    </nc>
  </rcc>
  <rcc rId="8639" sId="1">
    <nc r="D564" t="inlineStr">
      <is>
        <t>03</t>
      </is>
    </nc>
  </rcc>
  <rcc rId="8640" sId="1">
    <nc r="E564" t="inlineStr">
      <is>
        <t>08401 83160</t>
      </is>
    </nc>
  </rcc>
  <rcc rId="8641" sId="1">
    <nc r="F564" t="inlineStr">
      <is>
        <t>622</t>
      </is>
    </nc>
  </rcc>
  <rcc rId="8642" sId="1" numFmtId="4">
    <nc r="G564">
      <v>60</v>
    </nc>
  </rcc>
  <rcc rId="8643" sId="1">
    <nc r="A564" t="inlineStr">
      <is>
        <t>Субсидии автономным учреждениям на иные цели</t>
      </is>
    </nc>
  </rcc>
  <rcc rId="8644" sId="1">
    <oc r="G562">
      <f>G563</f>
    </oc>
    <nc r="G562">
      <f>G563+G564</f>
    </nc>
  </rcc>
  <rcc rId="8645" sId="1" numFmtId="4">
    <oc r="G582">
      <v>6118.8990000000003</v>
    </oc>
    <nc r="G582">
      <v>4378.3059999999996</v>
    </nc>
  </rcc>
  <rcc rId="8646" sId="1" numFmtId="4">
    <oc r="G580">
      <v>8183.82</v>
    </oc>
    <nc r="G580">
      <v>7729.5320000000002</v>
    </nc>
  </rcc>
  <rcc rId="8647" sId="1" numFmtId="4">
    <oc r="G586">
      <v>983.31807000000003</v>
    </oc>
    <nc r="G586">
      <v>1003.38579</v>
    </nc>
  </rcc>
  <rcc rId="8648" sId="1" numFmtId="4">
    <oc r="G590">
      <v>13605.79</v>
    </oc>
    <nc r="G590">
      <v>13983.864</v>
    </nc>
  </rcc>
  <rcc rId="8649" sId="1" numFmtId="4">
    <oc r="G592">
      <v>8340.9</v>
    </oc>
    <nc r="G592">
      <v>5005.3322799999996</v>
    </nc>
  </rcc>
  <rcc rId="8650" sId="1" numFmtId="4">
    <oc r="G596">
      <v>953.00099999999998</v>
    </oc>
    <nc r="G596">
      <v>387.69400000000002</v>
    </nc>
  </rcc>
  <rcc rId="8651" sId="1" numFmtId="4">
    <oc r="G597">
      <v>129</v>
    </oc>
    <nc r="G597">
      <v>967.4</v>
    </nc>
  </rcc>
  <rrc rId="8652" sId="1" ref="A597:XFD597" action="insertRow"/>
  <rcc rId="8653" sId="1">
    <nc r="B597" t="inlineStr">
      <is>
        <t>973</t>
      </is>
    </nc>
  </rcc>
  <rcc rId="8654" sId="1">
    <nc r="C597" t="inlineStr">
      <is>
        <t>08</t>
      </is>
    </nc>
  </rcc>
  <rcc rId="8655" sId="1">
    <nc r="D597" t="inlineStr">
      <is>
        <t>01</t>
      </is>
    </nc>
  </rcc>
  <rcc rId="8656" sId="1">
    <nc r="E597" t="inlineStr">
      <is>
        <t>08401 83160</t>
      </is>
    </nc>
  </rcc>
  <rcc rId="8657" sId="1">
    <nc r="F597" t="inlineStr">
      <is>
        <t>612</t>
      </is>
    </nc>
  </rcc>
  <rcc rId="8658" sId="1">
    <nc r="A597" t="inlineStr">
      <is>
        <t>Субсидии бюджетным учреждениям на иные цели</t>
      </is>
    </nc>
  </rcc>
  <rcc rId="8659" sId="1" numFmtId="4">
    <nc r="G597">
      <v>58</v>
    </nc>
  </rcc>
  <rcc rId="8660" sId="1">
    <oc r="G595">
      <f>SUM(G596:G598)</f>
    </oc>
    <nc r="G595">
      <f>SUM(G596:G598)</f>
    </nc>
  </rcc>
  <rcc rId="8661" sId="1" numFmtId="4">
    <oc r="G602">
      <v>720</v>
    </oc>
    <nc r="G602">
      <v>1118.0999999999999</v>
    </nc>
  </rcc>
  <rrc rId="8662" sId="1" ref="A599:XFD599" action="insertRow"/>
  <rrc rId="8663" sId="1" ref="A599:XFD599" action="insertRow"/>
</revisions>
</file>

<file path=xl/revisions/revisionLog1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8664" sId="1" ref="A599:XFD599" action="insertRow"/>
  <rrc rId="8665" sId="1" ref="A599:XFD599" action="insertRow"/>
  <rcc rId="8666" sId="1">
    <nc r="B602" t="inlineStr">
      <is>
        <t>973</t>
      </is>
    </nc>
  </rcc>
  <rcc rId="8667" sId="1">
    <nc r="C602" t="inlineStr">
      <is>
        <t>08</t>
      </is>
    </nc>
  </rcc>
  <rcc rId="8668" sId="1">
    <nc r="D602" t="inlineStr">
      <is>
        <t>01</t>
      </is>
    </nc>
  </rcc>
  <rcc rId="8669" sId="1">
    <nc r="F602" t="inlineStr">
      <is>
        <t>622</t>
      </is>
    </nc>
  </rcc>
  <rcc rId="8670" sId="1">
    <nc r="E602" t="inlineStr">
      <is>
        <t>084A2 55190</t>
      </is>
    </nc>
  </rcc>
  <rcc rId="8671" sId="1" numFmtId="4">
    <nc r="G602">
      <v>106.20568</v>
    </nc>
  </rcc>
  <rcc rId="8672" sId="1" numFmtId="4">
    <nc r="G601">
      <v>106.20568</v>
    </nc>
  </rcc>
  <rcc rId="8673" sId="1">
    <nc r="B601" t="inlineStr">
      <is>
        <t>973</t>
      </is>
    </nc>
  </rcc>
  <rcc rId="8674" sId="1">
    <nc r="C601" t="inlineStr">
      <is>
        <t>08</t>
      </is>
    </nc>
  </rcc>
  <rcc rId="8675" sId="1">
    <nc r="D601" t="inlineStr">
      <is>
        <t>01</t>
      </is>
    </nc>
  </rcc>
  <rcc rId="8676" sId="1">
    <nc r="E601" t="inlineStr">
      <is>
        <t>084A2 55190</t>
      </is>
    </nc>
  </rcc>
  <rcc rId="8677" sId="1">
    <nc r="F601" t="inlineStr">
      <is>
        <t>612</t>
      </is>
    </nc>
  </rcc>
  <rcc rId="8678" sId="1" odxf="1" dxf="1">
    <nc r="A601" t="inlineStr">
      <is>
        <t>Субсидии бюджетным учреждениям на иные цели</t>
      </is>
    </nc>
    <odxf>
      <alignment vertical="center"/>
    </odxf>
    <ndxf>
      <alignment vertical="top"/>
    </ndxf>
  </rcc>
  <rcc rId="8679" sId="1">
    <nc r="A602" t="inlineStr">
      <is>
        <t>Субсидии автономным учреждениям на иные цели</t>
      </is>
    </nc>
  </rcc>
  <rcc rId="8680" sId="1">
    <nc r="B600" t="inlineStr">
      <is>
        <t>973</t>
      </is>
    </nc>
  </rcc>
  <rcc rId="8681" sId="1">
    <nc r="C600" t="inlineStr">
      <is>
        <t>08</t>
      </is>
    </nc>
  </rcc>
  <rcc rId="8682" sId="1">
    <nc r="D600" t="inlineStr">
      <is>
        <t>01</t>
      </is>
    </nc>
  </rcc>
  <rcc rId="8683" sId="1">
    <nc r="E600" t="inlineStr">
      <is>
        <t>084A2 55190</t>
      </is>
    </nc>
  </rcc>
  <rcc rId="8684" sId="1">
    <nc r="G600">
      <f>G601+G602</f>
    </nc>
  </rcc>
  <rcc rId="8685" sId="1">
    <nc r="A600" t="inlineStr">
      <is>
        <t>Государственная поддержка отрасли культура</t>
      </is>
    </nc>
  </rcc>
  <rfmt sheetId="1" sqref="A600:XFD600" start="0" length="2147483647">
    <dxf>
      <font>
        <i/>
      </font>
    </dxf>
  </rfmt>
  <rrc rId="8686" sId="1" ref="A599:XFD599" action="deleteRow">
    <rfmt sheetId="1" xfDxf="1" sqref="A599:XFD599" start="0" length="0">
      <dxf>
        <font>
          <name val="Times New Roman CYR"/>
          <family val="1"/>
        </font>
        <alignment wrapText="1"/>
      </dxf>
    </rfmt>
    <rfmt sheetId="1" sqref="A599" start="0" length="0">
      <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59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9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9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9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9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99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8687" sId="1">
    <oc r="G593">
      <f>G594</f>
    </oc>
    <nc r="G593">
      <f>G594+G599</f>
    </nc>
  </rcc>
  <rcc rId="8688" sId="1" numFmtId="4">
    <oc r="G612">
      <v>7336.99</v>
    </oc>
    <nc r="G612">
      <v>7413.2039999999997</v>
    </nc>
  </rcc>
</revisions>
</file>

<file path=xl/revisions/revisionLog1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8689" sId="1" ref="A614:XFD614" action="insertRow"/>
  <rrc rId="8690" sId="1" ref="A614:XFD614" action="insertRow"/>
  <rrc rId="8691" sId="1" ref="A614:XFD615" action="insertRow"/>
  <rfmt sheetId="1" sqref="A614:XFD617">
    <dxf>
      <fill>
        <patternFill>
          <bgColor theme="0"/>
        </patternFill>
      </fill>
    </dxf>
  </rfmt>
  <rcc rId="8692" sId="1">
    <nc r="B617" t="inlineStr">
      <is>
        <t>973</t>
      </is>
    </nc>
  </rcc>
  <rcc rId="8693" sId="1">
    <nc r="C617" t="inlineStr">
      <is>
        <t>08</t>
      </is>
    </nc>
  </rcc>
  <rcc rId="8694" sId="1">
    <nc r="D617" t="inlineStr">
      <is>
        <t>04</t>
      </is>
    </nc>
  </rcc>
  <rcc rId="8695" sId="1">
    <nc r="E617" t="inlineStr">
      <is>
        <t>01002 S2870</t>
      </is>
    </nc>
  </rcc>
  <rcc rId="8696" sId="1">
    <nc r="F617" t="inlineStr">
      <is>
        <t>244</t>
      </is>
    </nc>
  </rcc>
  <rfmt sheetId="1" sqref="A617:XFD617" start="0" length="2147483647">
    <dxf>
      <font>
        <b val="0"/>
      </font>
    </dxf>
  </rfmt>
  <rcc rId="8697" sId="1" numFmtId="4">
    <nc r="G617">
      <v>23.5</v>
    </nc>
  </rcc>
  <rcc rId="8698" sId="1" odxf="1" dxf="1">
    <nc r="A617" t="inlineStr">
      <is>
        <t>Прочая закупка товаров, работ и услуг для обеспечения государственных (муниципальных) нужд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8699" sId="1" odxf="1" dxf="1">
    <nc r="B616" t="inlineStr">
      <is>
        <t>973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8700" sId="1" odxf="1" dxf="1">
    <nc r="C616" t="inlineStr">
      <is>
        <t>08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8701" sId="1" odxf="1" dxf="1">
    <nc r="D616" t="inlineStr">
      <is>
        <t>04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8702" sId="1" odxf="1" dxf="1">
    <nc r="E616" t="inlineStr">
      <is>
        <t>01002 S2870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8703" sId="1">
    <nc r="G616">
      <f>G617</f>
    </nc>
  </rcc>
  <rfmt sheetId="1" sqref="G616" start="0" length="2147483647">
    <dxf>
      <font>
        <b val="0"/>
      </font>
    </dxf>
  </rfmt>
  <rcc rId="8704" sId="1">
    <nc r="A616" t="inlineStr">
      <is>
        <t>Создание условия для профессионального развития и подготовке кадров муниципальной службы</t>
      </is>
    </nc>
  </rcc>
  <rfmt sheetId="1" sqref="A616" start="0" length="2147483647">
    <dxf>
      <font>
        <b val="0"/>
      </font>
    </dxf>
  </rfmt>
  <rfmt sheetId="1" sqref="A616:XFD616" start="0" length="2147483647">
    <dxf>
      <font>
        <i/>
      </font>
    </dxf>
  </rfmt>
  <rcc rId="8705" sId="1">
    <nc r="E615" t="inlineStr">
      <is>
        <t>01002 00000</t>
      </is>
    </nc>
  </rcc>
  <rcc rId="8706" sId="1">
    <nc r="G615">
      <f>G616</f>
    </nc>
  </rcc>
  <rfmt sheetId="1" sqref="A615:XFD615" start="0" length="2147483647">
    <dxf>
      <font>
        <b val="0"/>
      </font>
    </dxf>
  </rfmt>
  <rfmt sheetId="1" sqref="A615:XFD615" start="0" length="2147483647">
    <dxf>
      <font>
        <i/>
      </font>
    </dxf>
  </rfmt>
  <rcc rId="8707" sId="1">
    <nc r="B615" t="inlineStr">
      <is>
        <t>973</t>
      </is>
    </nc>
  </rcc>
  <rcc rId="8708" sId="1">
    <nc r="C615" t="inlineStr">
      <is>
        <t>08</t>
      </is>
    </nc>
  </rcc>
  <rcc rId="8709" sId="1">
    <nc r="D615" t="inlineStr">
      <is>
        <t>04</t>
      </is>
    </nc>
  </rcc>
  <rcc rId="8710" sId="1">
    <nc r="A615" t="inlineStr">
      <is>
        <t>Основное мероприятие "Повышение квалификации, переподготовка муниципальных служащих"</t>
      </is>
    </nc>
  </rcc>
  <rcc rId="8711" sId="1">
    <nc r="E614" t="inlineStr">
      <is>
        <t>01000 00000</t>
      </is>
    </nc>
  </rcc>
  <rcc rId="8712" sId="1">
    <nc r="G614">
      <f>G615</f>
    </nc>
  </rcc>
  <rcc rId="8713" sId="1">
    <nc r="B614" t="inlineStr">
      <is>
        <t>973</t>
      </is>
    </nc>
  </rcc>
  <rcc rId="8714" sId="1">
    <nc r="C614" t="inlineStr">
      <is>
        <t>08</t>
      </is>
    </nc>
  </rcc>
  <rcc rId="8715" sId="1">
    <nc r="D614" t="inlineStr">
      <is>
        <t>04</t>
      </is>
    </nc>
  </rcc>
  <rcc rId="8716" sId="1">
    <nc r="A614" t="inlineStr">
      <is>
        <t>Муниципальная Программа «Развитие муниципальной службы в Селенгинском районе на 2020 - 2024 годы»</t>
      </is>
    </nc>
  </rcc>
  <rcc rId="8717" sId="1">
    <oc r="G613">
      <f>G618+G630</f>
    </oc>
    <nc r="G613">
      <f>G618+G630+G614</f>
    </nc>
  </rcc>
  <rrc rId="8718" sId="1" ref="A626:XFD626" action="insertRow"/>
  <rcc rId="8719" sId="1">
    <nc r="B626" t="inlineStr">
      <is>
        <t>973</t>
      </is>
    </nc>
  </rcc>
  <rcc rId="8720" sId="1">
    <nc r="C626" t="inlineStr">
      <is>
        <t>08</t>
      </is>
    </nc>
  </rcc>
  <rcc rId="8721" sId="1">
    <nc r="D626" t="inlineStr">
      <is>
        <t>04</t>
      </is>
    </nc>
  </rcc>
  <rcc rId="8722" sId="1">
    <nc r="E626" t="inlineStr">
      <is>
        <t>08402 83160</t>
      </is>
    </nc>
  </rcc>
  <rcc rId="8723" sId="1">
    <nc r="F626" t="inlineStr">
      <is>
        <t>112</t>
      </is>
    </nc>
  </rcc>
  <rcc rId="8724" sId="1">
    <nc r="A626" t="inlineStr">
      <is>
        <t>Иные выплаты персоналу учреждений, за исключением фонда оплаты труда</t>
      </is>
    </nc>
  </rcc>
  <rcc rId="8725" sId="1" numFmtId="4">
    <nc r="G626">
      <v>26</v>
    </nc>
  </rcc>
  <rcc rId="8726" sId="1">
    <oc r="G624">
      <f>SUM(G625:G630)</f>
    </oc>
    <nc r="G624">
      <f>SUM(G625:G630)</f>
    </nc>
  </rcc>
  <rcc rId="8727" sId="1" numFmtId="4">
    <oc r="G627">
      <v>1608.7</v>
    </oc>
    <nc r="G627">
      <v>1582.7</v>
    </nc>
  </rcc>
  <rcc rId="8728" sId="1" numFmtId="4">
    <oc r="G629">
      <v>369.2</v>
    </oc>
    <nc r="G629">
      <v>434.2</v>
    </nc>
  </rcc>
  <rcc rId="8729" sId="1" numFmtId="4">
    <oc r="G656">
      <v>233.13</v>
    </oc>
    <nc r="G656">
      <v>174.89500000000001</v>
    </nc>
  </rcc>
  <rcc rId="8730" sId="1" numFmtId="4">
    <oc r="G662">
      <f>1441.29387+511+466.6</f>
    </oc>
    <nc r="G662">
      <v>2249.1291900000001</v>
    </nc>
  </rcc>
  <rcc rId="8731" sId="1" numFmtId="4">
    <oc r="G669">
      <v>10</v>
    </oc>
    <nc r="G669">
      <v>15</v>
    </nc>
  </rcc>
  <rcc rId="8732" sId="1" numFmtId="4">
    <oc r="G670">
      <v>1094.5</v>
    </oc>
    <nc r="G670">
      <v>773.01300000000003</v>
    </nc>
  </rcc>
  <rcc rId="8733" sId="1" numFmtId="4">
    <oc r="G671">
      <v>145.5</v>
    </oc>
    <nc r="G671">
      <v>449.6</v>
    </nc>
  </rcc>
  <rcc rId="8734" sId="1" numFmtId="4">
    <oc r="G685">
      <v>19291.900000000001</v>
    </oc>
    <nc r="G685">
      <v>20023.491819999999</v>
    </nc>
  </rcc>
  <rrc rId="8735" sId="1" ref="A686:XFD686" action="insertRow"/>
  <rrc rId="8736" sId="1" ref="A686:XFD686" action="insertRow"/>
  <rrc rId="8737" sId="1" ref="A686:XFD686" action="insertRow"/>
  <rcc rId="8738" sId="1">
    <nc r="B688" t="inlineStr">
      <is>
        <t>975</t>
      </is>
    </nc>
  </rcc>
  <rcc rId="8739" sId="1">
    <nc r="C688" t="inlineStr">
      <is>
        <t>11</t>
      </is>
    </nc>
  </rcc>
  <rcc rId="8740" sId="1">
    <nc r="D688" t="inlineStr">
      <is>
        <t>03</t>
      </is>
    </nc>
  </rcc>
  <rcc rId="8741" sId="1">
    <nc r="E688" t="inlineStr">
      <is>
        <t>09301 S2140</t>
      </is>
    </nc>
  </rcc>
  <rcc rId="8742" sId="1">
    <nc r="F688" t="inlineStr">
      <is>
        <t>612</t>
      </is>
    </nc>
  </rcc>
  <rcc rId="8743" sId="1" numFmtId="4">
    <nc r="G688">
      <v>1370.7852700000001</v>
    </nc>
  </rcc>
  <rcc rId="8744" sId="1">
    <nc r="A688" t="inlineStr">
      <is>
        <t>Субсидии бюджетным учреждениям на иные цели</t>
      </is>
    </nc>
  </rcc>
  <rcc rId="8745" sId="1">
    <nc r="B687" t="inlineStr">
      <is>
        <t>975</t>
      </is>
    </nc>
  </rcc>
  <rcc rId="8746" sId="1">
    <nc r="C687" t="inlineStr">
      <is>
        <t>11</t>
      </is>
    </nc>
  </rcc>
  <rcc rId="8747" sId="1">
    <nc r="D687" t="inlineStr">
      <is>
        <t>03</t>
      </is>
    </nc>
  </rcc>
  <rcc rId="8748" sId="1">
    <nc r="E687" t="inlineStr">
      <is>
        <t>09301 S2140</t>
      </is>
    </nc>
  </rcc>
  <rcc rId="8749" sId="1">
    <nc r="G687">
      <f>G688</f>
    </nc>
  </rcc>
  <rcc rId="8750" sId="1">
    <nc r="A687" t="inlineStr">
      <is>
        <t>На  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</is>
    </nc>
  </rcc>
  <rfmt sheetId="1" sqref="A687:XFD687" start="0" length="2147483647">
    <dxf>
      <font>
        <i/>
      </font>
    </dxf>
  </rfmt>
  <rrc rId="8751" sId="1" ref="A686:XFD686" action="deleteRow">
    <rfmt sheetId="1" xfDxf="1" sqref="A686:XFD686" start="0" length="0">
      <dxf>
        <font>
          <name val="Times New Roman CYR"/>
          <family val="1"/>
        </font>
        <alignment wrapText="1"/>
      </dxf>
    </rfmt>
    <rfmt sheetId="1" sqref="A686" start="0" length="0">
      <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8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68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8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68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68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686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8752" sId="1">
    <oc r="G683">
      <f>G684+G690+G688</f>
    </oc>
    <nc r="G683">
      <f>G684+G690+G688+G686</f>
    </nc>
  </rcc>
  <rrc rId="8753" sId="1" ref="A692:XFD692" action="insertRow"/>
  <rrc rId="8754" sId="1" ref="A692:XFD692" action="insertRow"/>
  <rcc rId="8755" sId="1">
    <nc r="B693" t="inlineStr">
      <is>
        <t>975</t>
      </is>
    </nc>
  </rcc>
  <rcc rId="8756" sId="1">
    <nc r="C693" t="inlineStr">
      <is>
        <t>11</t>
      </is>
    </nc>
  </rcc>
  <rcc rId="8757" sId="1">
    <nc r="D693" t="inlineStr">
      <is>
        <t>03</t>
      </is>
    </nc>
  </rcc>
  <rcc rId="8758" sId="1">
    <nc r="E693" t="inlineStr">
      <is>
        <t>093P5 50810</t>
      </is>
    </nc>
  </rcc>
  <rcc rId="8759" sId="1">
    <nc r="F693" t="inlineStr">
      <is>
        <t>612</t>
      </is>
    </nc>
  </rcc>
  <rcc rId="8760" sId="1" numFmtId="4">
    <nc r="G693">
      <v>119.80682</v>
    </nc>
  </rcc>
  <rcc rId="8761" sId="1">
    <nc r="A693" t="inlineStr">
      <is>
        <t>Субсидии бюджетным учреждениям на иные цели</t>
      </is>
    </nc>
  </rcc>
  <rcc rId="8762" sId="1">
    <nc r="G692">
      <f>G693</f>
    </nc>
  </rcc>
  <rcc rId="8763" sId="1">
    <nc r="B692" t="inlineStr">
      <is>
        <t>975</t>
      </is>
    </nc>
  </rcc>
  <rcc rId="8764" sId="1">
    <nc r="C692" t="inlineStr">
      <is>
        <t>11</t>
      </is>
    </nc>
  </rcc>
  <rcc rId="8765" sId="1">
    <nc r="D692" t="inlineStr">
      <is>
        <t>03</t>
      </is>
    </nc>
  </rcc>
  <rcc rId="8766" sId="1">
    <nc r="E692" t="inlineStr">
      <is>
        <t>093P5 50810</t>
      </is>
    </nc>
  </rcc>
  <rcc rId="8767" sId="1">
    <nc r="A692" t="inlineStr">
      <is>
        <t>На государственную поддержку спортивных организаций, осуществляющих подготовку спортивного резерва для сборных команд Российской Федерации</t>
      </is>
    </nc>
  </rcc>
  <rfmt sheetId="1" sqref="A692:XFD692" start="0" length="2147483647">
    <dxf>
      <font>
        <i/>
      </font>
    </dxf>
  </rfmt>
  <rrc rId="8768" sId="1" ref="A694:XFD694" action="insertRow"/>
  <rrc rId="8769" sId="1" ref="A694:XFD694" action="insertRow"/>
  <rcc rId="8770" sId="1">
    <nc r="A695" t="inlineStr">
      <is>
        <t>Субсидии бюджетным учреждениям на иные цели</t>
      </is>
    </nc>
  </rcc>
  <rcc rId="8771" sId="1">
    <nc r="B695" t="inlineStr">
      <is>
        <t>975</t>
      </is>
    </nc>
  </rcc>
  <rcc rId="8772" sId="1">
    <nc r="C695" t="inlineStr">
      <is>
        <t>11</t>
      </is>
    </nc>
  </rcc>
  <rcc rId="8773" sId="1">
    <nc r="D695" t="inlineStr">
      <is>
        <t>03</t>
      </is>
    </nc>
  </rcc>
  <rcc rId="8774" sId="1">
    <nc r="E695" t="inlineStr">
      <is>
        <t>093P5 52290</t>
      </is>
    </nc>
  </rcc>
  <rcc rId="8775" sId="1">
    <nc r="F695" t="inlineStr">
      <is>
        <t>612</t>
      </is>
    </nc>
  </rcc>
  <rcc rId="8776" sId="1" numFmtId="4">
    <nc r="G695">
      <v>818.98474999999996</v>
    </nc>
  </rcc>
  <rcc rId="8777" sId="1">
    <nc r="G694">
      <f>G695</f>
    </nc>
  </rcc>
  <rfmt sheetId="1" sqref="A694:XFD694" start="0" length="2147483647">
    <dxf>
      <font>
        <i/>
      </font>
    </dxf>
  </rfmt>
  <rcc rId="8778" sId="1" odxf="1" dxf="1">
    <nc r="B694" t="inlineStr">
      <is>
        <t>975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8779" sId="1" odxf="1" dxf="1">
    <nc r="C694" t="inlineStr">
      <is>
        <t>11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8780" sId="1" odxf="1" dxf="1">
    <nc r="D694" t="inlineStr">
      <is>
        <t>03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8781" sId="1" odxf="1" dxf="1">
    <nc r="E694" t="inlineStr">
      <is>
        <t>093P5 52290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B694:E694" start="0" length="2147483647">
    <dxf>
      <font>
        <i/>
      </font>
    </dxf>
  </rfmt>
  <rcc rId="8782" sId="1">
    <nc r="A694" t="inlineStr">
      <is>
        <t>На приобретение спортивного оборудования и инвентаря для проведения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 в 2023 году</t>
      </is>
    </nc>
  </rcc>
  <rcc rId="8783" sId="1">
    <oc r="G682">
      <f>G683</f>
    </oc>
    <nc r="G682">
      <f>G683+G692+G694</f>
    </nc>
  </rcc>
  <rcc rId="8784" sId="1">
    <oc r="E698" t="inlineStr">
      <is>
        <t>99900 S2140</t>
      </is>
    </oc>
    <nc r="E698" t="inlineStr">
      <is>
        <t>19002 S2140</t>
      </is>
    </nc>
  </rcc>
  <rcc rId="8785" sId="1">
    <oc r="E697" t="inlineStr">
      <is>
        <t>99900 S2140</t>
      </is>
    </oc>
    <nc r="E697" t="inlineStr">
      <is>
        <t>19002 S2140</t>
      </is>
    </nc>
  </rcc>
  <rcc rId="8786" sId="1">
    <oc r="E696" t="inlineStr">
      <is>
        <t>99900 00000</t>
      </is>
    </oc>
    <nc r="E696" t="inlineStr">
      <is>
        <t>19000 00000</t>
      </is>
    </nc>
  </rcc>
  <rrc rId="8787" sId="1" ref="A697:XFD697" action="insertRow"/>
  <rcc rId="8788" sId="1" odxf="1" dxf="1">
    <nc r="B697" t="inlineStr">
      <is>
        <t>975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8789" sId="1" odxf="1" dxf="1">
    <nc r="C697" t="inlineStr">
      <is>
        <t>11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8790" sId="1" odxf="1" dxf="1">
    <nc r="D697" t="inlineStr">
      <is>
        <t>03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E697" start="0" length="0">
    <dxf>
      <font>
        <b val="0"/>
        <i/>
        <name val="Times New Roman"/>
        <family val="1"/>
      </font>
    </dxf>
  </rfmt>
  <rcc rId="8791" sId="1">
    <nc r="E697" t="inlineStr">
      <is>
        <t>19002 00000</t>
      </is>
    </nc>
  </rcc>
  <rcc rId="8792" sId="1">
    <nc r="G697">
      <f>G698</f>
    </nc>
  </rcc>
  <rcc rId="8793" sId="1">
    <nc r="A697" t="inlineStr">
      <is>
        <t xml:space="preserve">Основное мероприятие "Благоустройство территории учреждений социальной сферы АМО "Селенгинский район"" </t>
      </is>
    </nc>
  </rcc>
  <rfmt sheetId="1" sqref="A697" start="0" length="2147483647">
    <dxf>
      <font>
        <b val="0"/>
      </font>
    </dxf>
  </rfmt>
  <rfmt sheetId="1" sqref="A697" start="0" length="2147483647">
    <dxf>
      <font>
        <i/>
      </font>
    </dxf>
  </rfmt>
  <rfmt sheetId="1" sqref="G697" start="0" length="2147483647">
    <dxf>
      <font>
        <b val="0"/>
      </font>
    </dxf>
  </rfmt>
  <rfmt sheetId="1" sqref="G697" start="0" length="2147483647">
    <dxf>
      <font>
        <i/>
      </font>
    </dxf>
  </rfmt>
  <rcc rId="8794" sId="1">
    <oc r="G696">
      <f>G698</f>
    </oc>
    <nc r="G696">
      <f>G697</f>
    </nc>
  </rcc>
  <rcc rId="8795" sId="1">
    <oc r="A696" t="inlineStr">
      <is>
        <t>Непрограммные расходы</t>
      </is>
    </oc>
    <nc r="A696" t="inlineStr">
      <is>
        <t>Муниципальная программа " Благоустройство территорий муниципальных образований Селенгинского района на 2021 и плановый период 2022-2025гг."</t>
      </is>
    </nc>
  </rcc>
  <rrc rId="8796" sId="1" ref="A702:XFD702" action="insertRow"/>
  <rrc rId="8797" sId="1" ref="A702:XFD702" action="insertRow"/>
  <rrc rId="8798" sId="1" ref="A702:XFD702" action="insertRow"/>
  <rrc rId="8799" sId="1" ref="A702:XFD702" action="insertRow"/>
  <rcc rId="8800" sId="1" odxf="1" dxf="1">
    <nc r="A705" t="inlineStr">
      <is>
        <t>Прочие закупки товаров, работ и услуг для государственных (муниципальных) нужд</t>
      </is>
    </nc>
    <odxf>
      <font>
        <b/>
        <name val="Times New Roman"/>
        <family val="1"/>
      </font>
      <fill>
        <patternFill patternType="none"/>
      </fill>
    </odxf>
    <ndxf>
      <font>
        <b val="0"/>
        <color indexed="8"/>
        <name val="Times New Roman"/>
        <family val="1"/>
      </font>
      <fill>
        <patternFill patternType="solid"/>
      </fill>
    </ndxf>
  </rcc>
  <rcc rId="8801" sId="1">
    <nc r="B705" t="inlineStr">
      <is>
        <t>975</t>
      </is>
    </nc>
  </rcc>
  <rcc rId="8802" sId="1">
    <nc r="C705" t="inlineStr">
      <is>
        <t>11</t>
      </is>
    </nc>
  </rcc>
  <rcc rId="8803" sId="1">
    <nc r="D705" t="inlineStr">
      <is>
        <t>05</t>
      </is>
    </nc>
  </rcc>
  <rcc rId="8804" sId="1">
    <nc r="E705" t="inlineStr">
      <is>
        <t>01002 S2870</t>
      </is>
    </nc>
  </rcc>
  <rcc rId="8805" sId="1">
    <nc r="F705" t="inlineStr">
      <is>
        <t>244</t>
      </is>
    </nc>
  </rcc>
  <rfmt sheetId="1" sqref="B705:G705" start="0" length="2147483647">
    <dxf>
      <font>
        <b val="0"/>
      </font>
    </dxf>
  </rfmt>
  <rcc rId="8806" sId="1" numFmtId="4">
    <nc r="G705">
      <v>13.3</v>
    </nc>
  </rcc>
  <rcc rId="8807" sId="1" odxf="1" dxf="1">
    <nc r="B704" t="inlineStr">
      <is>
        <t>975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8808" sId="1" odxf="1" dxf="1">
    <nc r="C704" t="inlineStr">
      <is>
        <t>11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8809" sId="1" odxf="1" dxf="1">
    <nc r="D704" t="inlineStr">
      <is>
        <t>05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8810" sId="1" odxf="1" dxf="1">
    <nc r="E704" t="inlineStr">
      <is>
        <t>01002 S2870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8811" sId="1">
    <nc r="G704">
      <f>G705</f>
    </nc>
  </rcc>
  <rcc rId="8812" sId="1" odxf="1" dxf="1">
    <nc r="B703" t="inlineStr">
      <is>
        <t>975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8813" sId="1" odxf="1" dxf="1">
    <nc r="C703" t="inlineStr">
      <is>
        <t>11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8814" sId="1" odxf="1" dxf="1">
    <nc r="D703" t="inlineStr">
      <is>
        <t>05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E703" start="0" length="0">
    <dxf>
      <font>
        <b val="0"/>
        <name val="Times New Roman"/>
        <family val="1"/>
      </font>
    </dxf>
  </rfmt>
  <rcc rId="8815" sId="1" odxf="1" dxf="1">
    <nc r="B702" t="inlineStr">
      <is>
        <t>975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8816" sId="1" odxf="1" dxf="1">
    <nc r="C702" t="inlineStr">
      <is>
        <t>11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8817" sId="1" odxf="1" dxf="1">
    <nc r="D702" t="inlineStr">
      <is>
        <t>05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E702" start="0" length="0">
    <dxf>
      <font>
        <b val="0"/>
        <name val="Times New Roman"/>
        <family val="1"/>
      </font>
    </dxf>
  </rfmt>
  <rcc rId="8818" sId="1">
    <nc r="E703" t="inlineStr">
      <is>
        <t>01002 00000</t>
      </is>
    </nc>
  </rcc>
  <rfmt sheetId="1" sqref="G704" start="0" length="2147483647">
    <dxf>
      <font>
        <i/>
      </font>
    </dxf>
  </rfmt>
  <rfmt sheetId="1" sqref="G704" start="0" length="2147483647">
    <dxf>
      <font>
        <b val="0"/>
      </font>
    </dxf>
  </rfmt>
  <rcc rId="8819" sId="1">
    <nc r="E702" t="inlineStr">
      <is>
        <t>01000 00000</t>
      </is>
    </nc>
  </rcc>
  <rcc rId="8820" sId="1">
    <nc r="G703">
      <f>G704</f>
    </nc>
  </rcc>
  <rcc rId="8821" sId="1">
    <nc r="G702">
      <f>G703</f>
    </nc>
  </rcc>
  <rfmt sheetId="1" sqref="A703:XFD704" start="0" length="2147483647">
    <dxf>
      <font>
        <b val="0"/>
      </font>
    </dxf>
  </rfmt>
  <rfmt sheetId="1" sqref="A703:XFD704" start="0" length="2147483647">
    <dxf>
      <font>
        <i/>
      </font>
    </dxf>
  </rfmt>
  <rfmt sheetId="1" sqref="A702:XFD702" start="0" length="2147483647">
    <dxf>
      <font>
        <b val="0"/>
      </font>
    </dxf>
  </rfmt>
  <rfmt sheetId="1" sqref="A702:XFD702" start="0" length="2147483647">
    <dxf>
      <font>
        <b/>
      </font>
    </dxf>
  </rfmt>
  <rfmt sheetId="1" sqref="A702:XFD702" start="0" length="2147483647">
    <dxf>
      <font>
        <i/>
      </font>
    </dxf>
  </rfmt>
  <rcc rId="8822" sId="1">
    <nc r="A704" t="inlineStr">
      <is>
        <t>Создание условия для профессионального развития и подготовке кадров муниципальной службы</t>
      </is>
    </nc>
  </rcc>
  <rcc rId="8823" sId="1">
    <nc r="A703" t="inlineStr">
      <is>
        <t>Основное мероприятие "Повышение квалификации, переподготовка муниципальных служащих"</t>
      </is>
    </nc>
  </rcc>
  <rcc rId="8824" sId="1">
    <nc r="A702" t="inlineStr">
      <is>
        <t>Муниципальная Программа «Развитие муниципальной службы в Селенгинском районе на 2020 - 2024 годы»</t>
      </is>
    </nc>
  </rcc>
  <rcc rId="8825" sId="1">
    <oc r="G701">
      <f>G706</f>
    </oc>
    <nc r="G701">
      <f>G706+G702</f>
    </nc>
  </rcc>
  <rcc rId="8826" sId="1" numFmtId="4">
    <oc r="G715">
      <v>183.95918</v>
    </oc>
    <nc r="G715">
      <v>196.34618</v>
    </nc>
  </rcc>
  <rrc rId="8827" sId="1" ref="A720:XFD720" action="insertRow"/>
  <rrc rId="8828" sId="1" ref="A720:XFD720" action="insertRow"/>
  <rrc rId="8829" sId="1" ref="A720:XFD720" action="insertRow"/>
  <rfmt sheetId="1" sqref="A720:XFD722">
    <dxf>
      <fill>
        <patternFill>
          <bgColor theme="0"/>
        </patternFill>
      </fill>
    </dxf>
  </rfmt>
  <rcc rId="8830" sId="1">
    <nc r="B722" t="inlineStr">
      <is>
        <t>976</t>
      </is>
    </nc>
  </rcc>
  <rcc rId="8831" sId="1">
    <nc r="C722" t="inlineStr">
      <is>
        <t>04</t>
      </is>
    </nc>
  </rcc>
  <rcc rId="8832" sId="1">
    <nc r="D722" t="inlineStr">
      <is>
        <t>05</t>
      </is>
    </nc>
  </rcc>
  <rcc rId="8833" sId="1">
    <nc r="E722" t="inlineStr">
      <is>
        <t>01005 82900</t>
      </is>
    </nc>
  </rcc>
  <rcc rId="8834" sId="1">
    <nc r="F722" t="inlineStr">
      <is>
        <t>244</t>
      </is>
    </nc>
  </rcc>
  <rfmt sheetId="1" sqref="A722:XFD722" start="0" length="2147483647">
    <dxf>
      <font>
        <b val="0"/>
      </font>
    </dxf>
  </rfmt>
  <rfmt sheetId="1" sqref="A722:XFD722" start="0" length="2147483647">
    <dxf>
      <font>
        <i/>
      </font>
    </dxf>
  </rfmt>
  <rfmt sheetId="1" sqref="A722:XFD722" start="0" length="2147483647">
    <dxf>
      <font>
        <i val="0"/>
      </font>
    </dxf>
  </rfmt>
  <rcc rId="8835" sId="1" numFmtId="4">
    <nc r="G722">
      <v>3.5</v>
    </nc>
  </rcc>
  <rcc rId="8836" sId="1" odxf="1" dxf="1">
    <nc r="A722" t="inlineStr">
      <is>
        <t>Прочие закупки товаров, работ и услуг для государственных (муниципальных) нужд</t>
      </is>
    </nc>
    <odxf>
      <font>
        <name val="Times New Roman"/>
        <family val="1"/>
      </font>
      <fill>
        <patternFill>
          <bgColor theme="0"/>
        </patternFill>
      </fill>
    </odxf>
    <ndxf>
      <font>
        <color indexed="8"/>
        <name val="Times New Roman"/>
        <family val="1"/>
      </font>
      <fill>
        <patternFill>
          <bgColor indexed="65"/>
        </patternFill>
      </fill>
    </ndxf>
  </rcc>
  <rcc rId="8837" sId="1" odxf="1" dxf="1">
    <nc r="B721" t="inlineStr">
      <is>
        <t>976</t>
      </is>
    </nc>
    <odxf>
      <font>
        <b/>
        <i/>
        <name val="Times New Roman"/>
        <family val="1"/>
      </font>
    </odxf>
    <ndxf>
      <font>
        <b val="0"/>
        <i val="0"/>
        <name val="Times New Roman"/>
        <family val="1"/>
      </font>
    </ndxf>
  </rcc>
  <rcc rId="8838" sId="1" odxf="1" dxf="1">
    <nc r="C721" t="inlineStr">
      <is>
        <t>04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8839" sId="1" odxf="1" dxf="1">
    <nc r="D721" t="inlineStr">
      <is>
        <t>05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8840" sId="1" odxf="1" dxf="1">
    <nc r="E721" t="inlineStr">
      <is>
        <t>01005 82900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8841" sId="1">
    <nc r="G721">
      <f>G722</f>
    </nc>
  </rcc>
  <rrc rId="8842" sId="1" ref="A720:XFD720" action="insertRow"/>
  <rfmt sheetId="1" sqref="A720:XFD720">
    <dxf>
      <fill>
        <patternFill>
          <bgColor theme="0"/>
        </patternFill>
      </fill>
    </dxf>
  </rfmt>
  <rcc rId="8843" sId="1">
    <nc r="A722" t="inlineStr">
      <is>
        <t>Прочие мероприятия, связаные с выполнением обязательста ОМСУ</t>
      </is>
    </nc>
  </rcc>
  <rfmt sheetId="1" sqref="A722:XFD722" start="0" length="2147483647">
    <dxf>
      <font>
        <b val="0"/>
      </font>
    </dxf>
  </rfmt>
  <rfmt sheetId="1" sqref="A722:XFD722" start="0" length="2147483647">
    <dxf>
      <font>
        <i/>
      </font>
    </dxf>
  </rfmt>
  <rcc rId="8844" sId="1" odxf="1" dxf="1">
    <nc r="B721" t="inlineStr">
      <is>
        <t>976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8845" sId="1" odxf="1" dxf="1">
    <nc r="C721" t="inlineStr">
      <is>
        <t>04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8846" sId="1" odxf="1" dxf="1">
    <nc r="D721" t="inlineStr">
      <is>
        <t>05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E721" start="0" length="0">
    <dxf>
      <font>
        <b val="0"/>
        <i/>
        <name val="Times New Roman"/>
        <family val="1"/>
      </font>
    </dxf>
  </rfmt>
  <rcc rId="8847" sId="1">
    <nc r="E721" t="inlineStr">
      <is>
        <t>01005 00000</t>
      </is>
    </nc>
  </rcc>
  <rcc rId="8848" sId="1">
    <nc r="G721">
      <f>G722</f>
    </nc>
  </rcc>
  <rcc rId="8849" sId="1">
    <nc r="A721" t="inlineStr">
      <is>
        <t>Основное мероприятие "Повышение квалификации, переподготовка лиц, замещающих должности, не относящиеся к должностям муниципальной службы"</t>
      </is>
    </nc>
  </rcc>
  <rfmt sheetId="1" sqref="A721" start="0" length="2147483647">
    <dxf>
      <font>
        <b val="0"/>
      </font>
    </dxf>
  </rfmt>
  <rfmt sheetId="1" sqref="A721" start="0" length="2147483647">
    <dxf>
      <font>
        <i/>
      </font>
    </dxf>
  </rfmt>
  <rcc rId="8850" sId="1">
    <nc r="E720" t="inlineStr">
      <is>
        <t>01000 00000</t>
      </is>
    </nc>
  </rcc>
  <rcc rId="8851" sId="1">
    <nc r="G720">
      <f>G721</f>
    </nc>
  </rcc>
  <rfmt sheetId="1" sqref="G721" start="0" length="2147483647">
    <dxf>
      <font>
        <b val="0"/>
      </font>
    </dxf>
  </rfmt>
  <rfmt sheetId="1" sqref="G721" start="0" length="2147483647">
    <dxf>
      <font>
        <i/>
      </font>
    </dxf>
  </rfmt>
  <rcc rId="8852" sId="1">
    <nc r="B720" t="inlineStr">
      <is>
        <t>976</t>
      </is>
    </nc>
  </rcc>
  <rcc rId="8853" sId="1">
    <nc r="C720" t="inlineStr">
      <is>
        <t>04</t>
      </is>
    </nc>
  </rcc>
  <rcc rId="8854" sId="1">
    <nc r="D720" t="inlineStr">
      <is>
        <t>05</t>
      </is>
    </nc>
  </rcc>
  <rfmt sheetId="1" sqref="B720" start="0" length="2147483647">
    <dxf>
      <font>
        <i val="0"/>
      </font>
    </dxf>
  </rfmt>
  <rfmt sheetId="1" sqref="B719" start="0" length="2147483647">
    <dxf>
      <font>
        <i val="0"/>
      </font>
    </dxf>
  </rfmt>
  <rfmt sheetId="1" sqref="A720:XFD720" start="0" length="2147483647">
    <dxf>
      <font>
        <i/>
      </font>
    </dxf>
  </rfmt>
  <rcc rId="8855" sId="1">
    <nc r="A720" t="inlineStr">
      <is>
        <t>Муниципальная Программа «Развитие муниципальной службы в Селенгинском районе на 2020 - 2024 годы»</t>
      </is>
    </nc>
  </rcc>
  <rcc rId="8856" sId="1">
    <oc r="G719">
      <f>G724+G728</f>
    </oc>
    <nc r="G719">
      <f>G724+G728+G720</f>
    </nc>
  </rcc>
  <rcc rId="8857" sId="1" numFmtId="4">
    <oc r="G741">
      <v>1148.0999999999999</v>
    </oc>
    <nc r="G741">
      <v>1137.74</v>
    </nc>
  </rcc>
  <rcc rId="8858" sId="1" numFmtId="4">
    <oc r="G742">
      <v>10</v>
    </oc>
    <nc r="G742">
      <v>20.36</v>
    </nc>
  </rcc>
  <rrc rId="8859" sId="1" ref="A746:XFD746" action="insertRow"/>
  <rrc rId="8860" sId="1" ref="A746:XFD746" action="insertRow"/>
  <rrc rId="8861" sId="1" ref="A746:XFD746" action="insertRow"/>
  <rcc rId="8862" sId="1" numFmtId="4">
    <oc r="G140">
      <v>6924.5109000000002</v>
    </oc>
    <nc r="G140">
      <v>6954.5109000000002</v>
    </nc>
  </rcc>
</revisions>
</file>

<file path=xl/revisions/revisionLog1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63" sId="1">
    <nc r="B748" t="inlineStr">
      <is>
        <t>976</t>
      </is>
    </nc>
  </rcc>
  <rcc rId="8864" sId="1">
    <nc r="C748" t="inlineStr">
      <is>
        <t>04</t>
      </is>
    </nc>
  </rcc>
  <rcc rId="8865" sId="1">
    <nc r="D748" t="inlineStr">
      <is>
        <t>12</t>
      </is>
    </nc>
  </rcc>
  <rcc rId="8866" sId="1">
    <nc r="E748" t="inlineStr">
      <is>
        <t>24001  S2570</t>
      </is>
    </nc>
  </rcc>
  <rcc rId="8867" sId="1">
    <nc r="F748" t="inlineStr">
      <is>
        <t>244</t>
      </is>
    </nc>
  </rcc>
  <rcc rId="8868" sId="1" numFmtId="4">
    <nc r="G748">
      <v>800</v>
    </nc>
  </rcc>
  <rcc rId="8869" sId="1">
    <nc r="A748" t="inlineStr">
      <is>
        <t>Прочие закупки товаров, работ и услуг для государственных (муниципальных) нужд</t>
      </is>
    </nc>
  </rcc>
  <rcc rId="8870" sId="1">
    <nc r="B747" t="inlineStr">
      <is>
        <t>976</t>
      </is>
    </nc>
  </rcc>
  <rcc rId="8871" sId="1">
    <nc r="C747" t="inlineStr">
      <is>
        <t>04</t>
      </is>
    </nc>
  </rcc>
  <rcc rId="8872" sId="1">
    <nc r="D747" t="inlineStr">
      <is>
        <t>12</t>
      </is>
    </nc>
  </rcc>
  <rcc rId="8873" sId="1">
    <nc r="E747" t="inlineStr">
      <is>
        <t>24001  S2570</t>
      </is>
    </nc>
  </rcc>
  <rcc rId="8874" sId="1">
    <nc r="B746" t="inlineStr">
      <is>
        <t>976</t>
      </is>
    </nc>
  </rcc>
  <rcc rId="8875" sId="1">
    <nc r="C746" t="inlineStr">
      <is>
        <t>04</t>
      </is>
    </nc>
  </rcc>
  <rcc rId="8876" sId="1">
    <nc r="D746" t="inlineStr">
      <is>
        <t>12</t>
      </is>
    </nc>
  </rcc>
  <rrc rId="8877" sId="1" ref="A746:XFD746" action="insertRow"/>
  <rfmt sheetId="1" sqref="A747:XFD748" start="0" length="2147483647">
    <dxf>
      <font>
        <i/>
      </font>
    </dxf>
  </rfmt>
  <rcc rId="8878" sId="1">
    <nc r="E747" t="inlineStr">
      <is>
        <t>24001  00000</t>
      </is>
    </nc>
  </rcc>
  <rcc rId="8879" sId="1">
    <nc r="G748">
      <f>G749</f>
    </nc>
  </rcc>
  <rcc rId="8880" sId="1">
    <nc r="G747">
      <f>G748</f>
    </nc>
  </rcc>
  <rcc rId="8881" sId="1">
    <nc r="G746">
      <f>G747</f>
    </nc>
  </rcc>
  <rcc rId="8882" sId="1">
    <nc r="E746" t="inlineStr">
      <is>
        <t>24000 00000</t>
      </is>
    </nc>
  </rcc>
  <rcc rId="8883" sId="1">
    <nc r="C746" t="inlineStr">
      <is>
        <t>04</t>
      </is>
    </nc>
  </rcc>
  <rcc rId="8884" sId="1">
    <nc r="D746" t="inlineStr">
      <is>
        <t>12</t>
      </is>
    </nc>
  </rcc>
  <rfmt sheetId="1" sqref="A746:XFD746" start="0" length="2147483647">
    <dxf>
      <font>
        <b/>
      </font>
    </dxf>
  </rfmt>
  <rfmt sheetId="1" sqref="A746:XFD746" start="0" length="2147483647">
    <dxf>
      <font>
        <i/>
      </font>
    </dxf>
  </rfmt>
  <rcc rId="8885" sId="1">
    <nc r="A748" t="inlineStr">
      <is>
        <t>Реализация мероприятий по сокращению наркосырьевой базы, в том числе с применением химического способа уничтожения дикорастущей конопли</t>
      </is>
    </nc>
  </rcc>
  <rcc rId="8886" sId="1">
    <nc r="A747" t="inlineStr">
      <is>
        <t>Основное мероприятие "Уничтожение очагов произрастания дикорастущей конопли"</t>
      </is>
    </nc>
  </rcc>
  <rcc rId="8887" sId="1">
    <nc r="A746" t="inlineStr">
      <is>
        <t>Муниципальная программа «Комплексные меры противодействия злоупотреблению наркотикам и их незаконному обороту в Селенгинском районе на 2023-2025 годы»</t>
      </is>
    </nc>
  </rcc>
  <rcc rId="8888" sId="1">
    <nc r="B746" t="inlineStr">
      <is>
        <t>976</t>
      </is>
    </nc>
  </rcc>
  <rcc rId="8889" sId="1">
    <oc r="G718">
      <f>G719</f>
    </oc>
    <nc r="G718">
      <f>G719+G746</f>
    </nc>
  </rcc>
  <rcc rId="8890" sId="1" numFmtId="4">
    <oc r="G608">
      <v>100</v>
    </oc>
    <nc r="G608"/>
  </rcc>
  <rrc rId="8891" sId="1" ref="A607:XFD607" action="deleteRow">
    <undo index="65535" exp="ref" v="1" dr="G607" r="G606" sId="1"/>
    <rfmt sheetId="1" xfDxf="1" sqref="A607:XFD607" start="0" length="0">
      <dxf>
        <font>
          <i/>
          <name val="Times New Roman CYR"/>
          <family val="1"/>
        </font>
        <alignment wrapText="1"/>
      </dxf>
    </rfmt>
    <rcc rId="0" sId="1" dxf="1">
      <nc r="A607" t="inlineStr">
        <is>
          <t>Прочие мероприятия , связанные с выполнением обязательств ОМСУ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07" t="inlineStr">
        <is>
          <t>973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07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07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07" t="inlineStr">
        <is>
          <t>99900 82900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60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607">
        <f>G608</f>
      </nc>
      <ndxf>
        <font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892" sId="1" ref="A607:XFD607" action="deleteRow">
    <rfmt sheetId="1" xfDxf="1" sqref="A607:XFD607" start="0" length="0">
      <dxf>
        <font>
          <name val="Times New Roman CYR"/>
          <family val="1"/>
        </font>
        <alignment wrapText="1"/>
      </dxf>
    </rfmt>
    <rcc rId="0" sId="1" dxf="1">
      <nc r="A607" t="inlineStr">
        <is>
          <t>Иные межбюджетные трансферты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07" t="inlineStr">
        <is>
          <t>973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07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07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07" t="inlineStr">
        <is>
          <t>99900 82900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07" t="inlineStr">
        <is>
          <t>540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607" start="0" length="0">
      <dxf>
        <font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8893" sId="1">
    <oc r="G606">
      <f>G609+#REF!+G607</f>
    </oc>
    <nc r="G606">
      <f>G609+G607</f>
    </nc>
  </rcc>
</revisions>
</file>

<file path=xl/revisions/revisionLog1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94" sId="1" numFmtId="4">
    <oc r="G296">
      <v>6190</v>
    </oc>
    <nc r="G296">
      <f>6190</f>
    </nc>
  </rcc>
  <rcc rId="8895" sId="1" numFmtId="4">
    <oc r="G471">
      <v>5900</v>
    </oc>
    <nc r="G471">
      <f>5900+13500</f>
    </nc>
  </rcc>
  <rcc rId="8896" sId="1" numFmtId="4">
    <oc r="G129">
      <v>10099.584720000001</v>
    </oc>
    <nc r="G129">
      <f>10099.58472+760.85</f>
    </nc>
  </rcc>
  <rcc rId="8897" sId="1" numFmtId="4">
    <oc r="G530">
      <v>594444.01</v>
    </oc>
    <nc r="G530">
      <f>594444.01-300000</f>
    </nc>
  </rcc>
</revisions>
</file>

<file path=xl/revisions/revisionLog1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99" sId="1" numFmtId="4">
    <oc r="G31">
      <v>303</v>
    </oc>
    <nc r="G31">
      <v>341</v>
    </nc>
  </rcc>
  <rcc rId="8900" sId="1" numFmtId="4">
    <oc r="G36">
      <v>491.5</v>
    </oc>
    <nc r="G36">
      <v>453.5</v>
    </nc>
  </rcc>
  <rcc rId="8901" sId="1" numFmtId="4">
    <oc r="G50">
      <v>2817.2</v>
    </oc>
    <nc r="G50">
      <v>2803.8641699999998</v>
    </nc>
  </rcc>
  <rcc rId="8902" sId="1" numFmtId="4">
    <oc r="G51">
      <v>8</v>
    </oc>
    <nc r="G51">
      <v>8.8000000000000007</v>
    </nc>
  </rcc>
  <rcc rId="8903" sId="1" numFmtId="4">
    <oc r="G118">
      <v>66</v>
    </oc>
    <nc r="G118">
      <v>61.896999999999998</v>
    </nc>
  </rcc>
  <rcc rId="8904" sId="1" numFmtId="4">
    <oc r="G119">
      <v>67.400000000000006</v>
    </oc>
    <nc r="G119">
      <v>71.503</v>
    </nc>
  </rcc>
  <rcc rId="8905" sId="1" numFmtId="4">
    <oc r="G129">
      <f>10099.58472+760.85</f>
    </oc>
    <nc r="G129">
      <v>9159.6626400000005</v>
    </nc>
  </rcc>
  <rcc rId="8906" sId="1" numFmtId="4">
    <oc r="G130">
      <v>62.637259999999998</v>
    </oc>
    <nc r="G130">
      <v>71.130020000000002</v>
    </nc>
  </rcc>
  <rcc rId="8907" sId="1" numFmtId="4">
    <oc r="G131">
      <v>19.511859999999999</v>
    </oc>
    <nc r="G131">
      <v>23.554929999999999</v>
    </nc>
  </rcc>
  <rcc rId="8908" sId="1" numFmtId="4">
    <oc r="G137">
      <v>398.529</v>
    </oc>
    <nc r="G137">
      <v>552.12900000000002</v>
    </nc>
  </rcc>
  <rcc rId="8909" sId="1" numFmtId="4">
    <oc r="G138">
      <v>3504.0954999999999</v>
    </oc>
    <nc r="G138">
      <v>3351.5954999999999</v>
    </nc>
  </rcc>
  <rcc rId="8910" sId="1" numFmtId="4">
    <oc r="G140">
      <v>6954.5109000000002</v>
    </oc>
    <nc r="G140">
      <v>7315.2709000000004</v>
    </nc>
  </rcc>
  <rcc rId="8911" sId="1" numFmtId="4">
    <oc r="G147">
      <v>2842</v>
    </oc>
    <nc r="G147">
      <v>0</v>
    </nc>
  </rcc>
  <rrc rId="8912" sId="1" ref="A146:XFD146" action="deleteRow">
    <undo index="65535" exp="ref" v="1" dr="G146" r="G103" sId="1"/>
    <rfmt sheetId="1" xfDxf="1" sqref="A146:XFD146" start="0" length="0">
      <dxf>
        <font>
          <i/>
          <name val="Times New Roman CYR"/>
          <family val="1"/>
        </font>
        <alignment wrapText="1"/>
      </dxf>
    </rfmt>
    <rcc rId="0" sId="1" dxf="1">
      <nc r="A146" t="inlineStr">
        <is>
          <t>Обеспечение сбалансированности местных бюджетов по социально-значимым и первоочередным расходам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6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6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46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46" t="inlineStr">
        <is>
          <t>99900S2В60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4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46">
        <f>G147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913" sId="1" ref="A146:XFD146" action="deleteRow">
    <rfmt sheetId="1" xfDxf="1" sqref="A146:XFD146" start="0" length="0">
      <dxf>
        <font>
          <name val="Times New Roman CYR"/>
          <family val="1"/>
        </font>
        <alignment wrapText="1"/>
      </dxf>
    </rfmt>
    <rcc rId="0" sId="1" dxf="1">
      <nc r="A146" t="inlineStr">
        <is>
          <t>Прочие закупки товаров, работ и услуг для государственных (муниципальных) нужд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6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6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46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46" t="inlineStr">
        <is>
          <t>99900S2В60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46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46">
        <v>0</v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8914" sId="1">
    <oc r="G103">
      <f>G104+G109+G114+G120+G132+G134+G107+G127+G144+G125+#REF!</f>
    </oc>
    <nc r="G103">
      <f>G104+G109+G114+G120+G132+G134+G107+G127+G144+G125</f>
    </nc>
  </rcc>
  <rcc rId="8915" sId="1" numFmtId="4">
    <oc r="G313">
      <v>36226.134689999999</v>
    </oc>
    <nc r="G313">
      <v>38065.214169999999</v>
    </nc>
  </rcc>
  <rrc rId="8916" sId="1" ref="A316:XFD316" action="insertRow"/>
  <rrc rId="8917" sId="1" ref="A316:XFD316" action="insertRow"/>
  <rcc rId="8918" sId="1">
    <nc r="A317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</rcc>
  <rcc rId="8919" sId="1">
    <nc r="B317" t="inlineStr">
      <is>
        <t>969</t>
      </is>
    </nc>
  </rcc>
  <rcc rId="8920" sId="1">
    <nc r="C317" t="inlineStr">
      <is>
        <t>07</t>
      </is>
    </nc>
  </rcc>
  <rcc rId="8921" sId="1">
    <nc r="D317" t="inlineStr">
      <is>
        <t>01</t>
      </is>
    </nc>
  </rcc>
  <rcc rId="8922" sId="1">
    <nc r="E317" t="inlineStr">
      <is>
        <t>10101 S2B60</t>
      </is>
    </nc>
  </rcc>
  <rcc rId="8923" sId="1">
    <nc r="F317" t="inlineStr">
      <is>
        <t>611</t>
      </is>
    </nc>
  </rcc>
  <rcc rId="8924" sId="1" numFmtId="4">
    <nc r="G317">
      <v>38193.5</v>
    </nc>
  </rcc>
  <rcc rId="8925" sId="1">
    <nc r="B316" t="inlineStr">
      <is>
        <t>969</t>
      </is>
    </nc>
  </rcc>
  <rcc rId="8926" sId="1">
    <nc r="C316" t="inlineStr">
      <is>
        <t>07</t>
      </is>
    </nc>
  </rcc>
  <rcc rId="8927" sId="1">
    <nc r="D316" t="inlineStr">
      <is>
        <t>01</t>
      </is>
    </nc>
  </rcc>
  <rcc rId="8928" sId="1">
    <nc r="E316" t="inlineStr">
      <is>
        <t>10101 S2B60</t>
      </is>
    </nc>
  </rcc>
  <rcc rId="8929" sId="1">
    <nc r="G316">
      <f>G317</f>
    </nc>
  </rcc>
  <rcc rId="8930" sId="1">
    <nc r="A316" t="inlineStr">
      <is>
        <t>Обеспечение сбалансированности местных бюджетов по социально значимым и первоочередным расходам</t>
      </is>
    </nc>
  </rcc>
  <rfmt sheetId="1" sqref="A316:XFD316" start="0" length="2147483647">
    <dxf>
      <font>
        <i/>
      </font>
    </dxf>
  </rfmt>
  <rcc rId="8931" sId="1">
    <oc r="G307">
      <f>G308+G312+G310+G314</f>
    </oc>
    <nc r="G307">
      <f>G308+G312+G310+G314+G316</f>
    </nc>
  </rcc>
  <rcc rId="8932" sId="1" numFmtId="4">
    <oc r="G407">
      <v>2146.2424299999998</v>
    </oc>
    <nc r="G407">
      <v>3739.1750299999999</v>
    </nc>
  </rcc>
  <rcc rId="8933" sId="1">
    <oc r="F508" t="inlineStr">
      <is>
        <t>244</t>
      </is>
    </oc>
    <nc r="F508" t="inlineStr">
      <is>
        <t>540</t>
      </is>
    </nc>
  </rcc>
  <rcc rId="8934" sId="1">
    <oc r="A508" t="inlineStr">
      <is>
        <t>Прочие закупки товаров, работ и услуг для государственных (муниципальных) нужд</t>
      </is>
    </oc>
    <nc r="A508" t="inlineStr">
      <is>
        <t>Иные межбюджетные трансферты</t>
      </is>
    </nc>
  </rcc>
  <rfmt sheetId="1" sqref="G735" start="0" length="2147483647">
    <dxf>
      <font>
        <i val="0"/>
      </font>
    </dxf>
  </rfmt>
  <rcc rId="8935" sId="1" numFmtId="4">
    <oc r="G739">
      <v>1137.74</v>
    </oc>
    <nc r="G739">
      <v>1067.74</v>
    </nc>
  </rcc>
  <rcc rId="8936" sId="1" numFmtId="4">
    <oc r="G740">
      <v>20.36</v>
    </oc>
    <nc r="G740">
      <v>90.36</v>
    </nc>
  </rcc>
</revisions>
</file>

<file path=xl/revisions/revisionLog1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937" sId="1">
    <oc r="A316" t="inlineStr">
      <is>
        <t>Обеспечение сбалансированности местных бюджетов по социально значимым и первоочередным расходам</t>
      </is>
    </oc>
    <nc r="A316" t="inlineStr">
      <is>
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</is>
    </nc>
  </rcc>
  <rcc rId="8938" sId="1">
    <oc r="E316" t="inlineStr">
      <is>
        <t>10101 S2B60</t>
      </is>
    </oc>
    <nc r="E316" t="inlineStr">
      <is>
        <t>10101 S4760</t>
      </is>
    </nc>
  </rcc>
  <rcc rId="8939" sId="1">
    <oc r="E317" t="inlineStr">
      <is>
        <t>10101 S2B60</t>
      </is>
    </oc>
    <nc r="E317" t="inlineStr">
      <is>
        <t>10101 S4760</t>
      </is>
    </nc>
  </rcc>
</revisions>
</file>

<file path=xl/revisions/revisionLog1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940" sId="1">
    <oc r="G3" t="inlineStr">
      <is>
        <t>от ___ июня 2023  № ___</t>
      </is>
    </oc>
    <nc r="G3" t="inlineStr">
      <is>
        <t>от 28 июня 2023  № 269</t>
      </is>
    </nc>
  </rcc>
</revisions>
</file>

<file path=xl/revisions/revisionLog1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8941" sId="1" ref="A25:XFD26" action="insertRow"/>
  <rcc rId="8942" sId="1" odxf="1" dxf="1">
    <nc r="A25" t="inlineStr">
      <is>
        <t>За достижение показателей деятельности органов исполнительной власти Республики Бурятия</t>
      </is>
    </nc>
    <odxf>
      <font>
        <i val="0"/>
        <color indexed="8"/>
        <name val="Times New Roman"/>
        <family val="1"/>
      </font>
    </odxf>
    <ndxf>
      <font>
        <i/>
        <color indexed="8"/>
        <name val="Times New Roman"/>
        <family val="1"/>
      </font>
    </ndxf>
  </rcc>
  <rcc rId="8943" sId="1" odxf="1" dxf="1" numFmtId="30">
    <nc r="B25">
      <v>845</v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8944" sId="1" odxf="1" dxf="1">
    <nc r="C25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8945" sId="1" odxf="1" dxf="1">
    <nc r="D25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8946" sId="1" odxf="1" dxf="1">
    <nc r="E25" t="inlineStr">
      <is>
        <t>99900 55493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G25" start="0" length="0">
    <dxf>
      <font>
        <i/>
        <name val="Times New Roman"/>
        <family val="1"/>
      </font>
    </dxf>
  </rfmt>
  <rcc rId="8947" sId="1">
    <nc r="A26" t="inlineStr">
      <is>
        <t>Фонд оплаты труда государственных (муниципальных) органов</t>
      </is>
    </nc>
  </rcc>
  <rcc rId="8948" sId="1">
    <nc r="B26" t="inlineStr">
      <is>
        <t>845</t>
      </is>
    </nc>
  </rcc>
  <rcc rId="8949" sId="1">
    <nc r="C26" t="inlineStr">
      <is>
        <t>01</t>
      </is>
    </nc>
  </rcc>
  <rcc rId="8950" sId="1">
    <nc r="D26" t="inlineStr">
      <is>
        <t>03</t>
      </is>
    </nc>
  </rcc>
  <rcc rId="8951" sId="1">
    <nc r="E26" t="inlineStr">
      <is>
        <t>99900 55493</t>
      </is>
    </nc>
  </rcc>
  <rcc rId="8952" sId="1">
    <nc r="F26" t="inlineStr">
      <is>
        <t>121</t>
      </is>
    </nc>
  </rcc>
  <rrc rId="8953" sId="1" ref="A27:XFD27" action="insertRow"/>
  <rcc rId="8954" sId="1">
    <nc r="B27" t="inlineStr">
      <is>
        <t>845</t>
      </is>
    </nc>
  </rcc>
  <rcc rId="8955" sId="1">
    <nc r="C27" t="inlineStr">
      <is>
        <t>01</t>
      </is>
    </nc>
  </rcc>
  <rcc rId="8956" sId="1">
    <nc r="D27" t="inlineStr">
      <is>
        <t>03</t>
      </is>
    </nc>
  </rcc>
  <rcc rId="8957" sId="1">
    <nc r="E27" t="inlineStr">
      <is>
        <t>99900 55493</t>
      </is>
    </nc>
  </rcc>
  <rcc rId="8958" sId="1">
    <nc r="A27" t="inlineStr">
      <is>
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</is>
    </nc>
  </rcc>
  <rcc rId="8959" sId="1">
    <nc r="F27" t="inlineStr">
      <is>
        <t>129</t>
      </is>
    </nc>
  </rcc>
  <rcc rId="8960" sId="1">
    <nc r="G25">
      <f>G26+G27</f>
    </nc>
  </rcc>
  <rcc rId="8961" sId="1" numFmtId="4">
    <nc r="G26">
      <v>48.74</v>
    </nc>
  </rcc>
  <rcc rId="8962" sId="1" numFmtId="4">
    <nc r="G27">
      <v>14.7194</v>
    </nc>
  </rcc>
  <rcc rId="8963" sId="1">
    <oc r="G21">
      <f>G28+G22</f>
    </oc>
    <nc r="G21">
      <f>G28+G22+G25</f>
    </nc>
  </rcc>
  <rcc rId="8964" sId="1" numFmtId="4">
    <oc r="G30">
      <v>1060.9000000000001</v>
    </oc>
    <nc r="G30">
      <v>1063.2374400000001</v>
    </nc>
  </rcc>
  <rcc rId="8965" sId="1" numFmtId="4">
    <oc r="G31">
      <v>150</v>
    </oc>
    <nc r="G31">
      <v>74.667000000000002</v>
    </nc>
  </rcc>
  <rcc rId="8966" sId="1" numFmtId="4">
    <oc r="G32">
      <v>320.39999999999998</v>
    </oc>
    <nc r="G32">
      <v>306.29354999999998</v>
    </nc>
  </rcc>
  <rcc rId="8967" sId="1" numFmtId="4">
    <oc r="G34">
      <v>341</v>
    </oc>
    <nc r="G34">
      <v>391</v>
    </nc>
  </rcc>
  <rcc rId="8968" sId="1" numFmtId="4">
    <oc r="G37">
      <v>1627.5</v>
    </oc>
    <nc r="G37">
      <v>2002.3152399999999</v>
    </nc>
  </rcc>
  <rcc rId="8969" sId="1" numFmtId="4">
    <oc r="G38">
      <v>96</v>
    </oc>
    <nc r="G38">
      <v>148.50358</v>
    </nc>
  </rcc>
  <rcc rId="8970" sId="1" numFmtId="4">
    <oc r="G39">
      <v>453.5</v>
    </oc>
    <nc r="G39">
      <v>578.98533999999995</v>
    </nc>
  </rcc>
</revisions>
</file>

<file path=xl/revisions/revisionLog17.xml><?xml version="1.0" encoding="utf-8"?>
<revisions xmlns="http://schemas.openxmlformats.org/spreadsheetml/2006/main" xmlns:r="http://schemas.openxmlformats.org/officeDocument/2006/relationships">
  <rcc rId="13806" sId="1" numFmtId="4">
    <oc r="G119">
      <v>13171.88976</v>
    </oc>
    <nc r="G119">
      <f>13171.88976-218.44</f>
    </nc>
  </rcc>
  <rcc rId="13807" sId="1" numFmtId="4">
    <oc r="G381">
      <v>7928.3050400000002</v>
    </oc>
    <nc r="G381">
      <f>7928.30504+218.44</f>
    </nc>
  </rcc>
</revisions>
</file>

<file path=xl/revisions/revisionLog1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8971" sId="1" ref="A44:XFD46" action="insertRow"/>
  <rcc rId="8972" sId="1" odxf="1" dxf="1">
    <nc r="A44" t="inlineStr">
      <is>
        <t>За достижение показателей деятельности органов исполнительной власти Республики Бурятия</t>
      </is>
    </nc>
    <odxf>
      <font>
        <b/>
        <i val="0"/>
        <name val="Times New Roman"/>
        <family val="1"/>
      </font>
      <fill>
        <patternFill patternType="none"/>
      </fill>
    </odxf>
    <ndxf>
      <font>
        <b val="0"/>
        <i/>
        <color indexed="8"/>
        <name val="Times New Roman"/>
        <family val="1"/>
      </font>
      <fill>
        <patternFill patternType="solid"/>
      </fill>
    </ndxf>
  </rcc>
  <rcc rId="8973" sId="1" odxf="1" dxf="1">
    <nc r="B44" t="inlineStr">
      <is>
        <t>968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8974" sId="1" odxf="1" dxf="1">
    <nc r="C44" t="inlineStr">
      <is>
        <t>01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8975" sId="1" odxf="1" dxf="1">
    <nc r="D44" t="inlineStr">
      <is>
        <t>02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8976" sId="1" odxf="1" dxf="1">
    <nc r="E44" t="inlineStr">
      <is>
        <t>99900 55493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8977" sId="1" odxf="1" dxf="1">
    <nc r="G44">
      <f>G45+G46</f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8978" sId="1" odxf="1" dxf="1">
    <nc r="A45" t="inlineStr">
      <is>
        <t>Фонд оплаты труда государственных (муниципальных) органов</t>
      </is>
    </nc>
    <odxf>
      <font>
        <b/>
        <name val="Times New Roman"/>
        <family val="1"/>
      </font>
      <fill>
        <patternFill patternType="none"/>
      </fill>
    </odxf>
    <ndxf>
      <font>
        <b val="0"/>
        <color indexed="8"/>
        <name val="Times New Roman"/>
        <family val="1"/>
      </font>
      <fill>
        <patternFill patternType="solid"/>
      </fill>
    </ndxf>
  </rcc>
  <rcc rId="8979" sId="1" odxf="1" dxf="1">
    <nc r="B45" t="inlineStr">
      <is>
        <t>968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8980" sId="1" odxf="1" dxf="1">
    <nc r="C45" t="inlineStr">
      <is>
        <t>01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8981" sId="1" odxf="1" dxf="1">
    <nc r="D45" t="inlineStr">
      <is>
        <t>02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8982" sId="1" odxf="1" dxf="1">
    <nc r="E45" t="inlineStr">
      <is>
        <t>99900 55493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8983" sId="1" odxf="1" dxf="1">
    <nc r="F45" t="inlineStr">
      <is>
        <t>121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G45" start="0" length="0">
    <dxf>
      <font>
        <b val="0"/>
        <name val="Times New Roman"/>
        <family val="1"/>
      </font>
    </dxf>
  </rfmt>
  <rcc rId="8984" sId="1" odxf="1" dxf="1">
    <nc r="A46" t="inlineStr">
      <is>
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</is>
    </nc>
    <odxf>
      <font>
        <b/>
        <name val="Times New Roman"/>
        <family val="1"/>
      </font>
      <fill>
        <patternFill patternType="none"/>
      </fill>
    </odxf>
    <ndxf>
      <font>
        <b val="0"/>
        <color indexed="8"/>
        <name val="Times New Roman"/>
        <family val="1"/>
      </font>
      <fill>
        <patternFill patternType="solid"/>
      </fill>
    </ndxf>
  </rcc>
  <rcc rId="8985" sId="1" odxf="1" dxf="1">
    <nc r="B46" t="inlineStr">
      <is>
        <t>968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8986" sId="1" odxf="1" dxf="1">
    <nc r="C46" t="inlineStr">
      <is>
        <t>01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8987" sId="1" odxf="1" dxf="1">
    <nc r="D46" t="inlineStr">
      <is>
        <t>02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8988" sId="1" odxf="1" dxf="1">
    <nc r="E46" t="inlineStr">
      <is>
        <t>99900 55493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8989" sId="1" odxf="1" dxf="1">
    <nc r="F46" t="inlineStr">
      <is>
        <t>129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G46" start="0" length="0">
    <dxf>
      <font>
        <b val="0"/>
        <name val="Times New Roman"/>
        <family val="1"/>
      </font>
    </dxf>
  </rfmt>
  <rcc rId="8990" sId="1" numFmtId="4">
    <nc r="G45">
      <v>58.338250000000002</v>
    </nc>
  </rcc>
  <rcc rId="8991" sId="1" numFmtId="4">
    <nc r="G46">
      <v>17.61815</v>
    </nc>
  </rcc>
  <rrc rId="8992" sId="1" ref="A51:XFD53" action="insertRow"/>
  <rcc rId="8993" sId="1" odxf="1" dxf="1">
    <nc r="A51" t="inlineStr">
      <is>
        <t>За достижение показателей деятельности органов исполнительной власти Республики Бурятия</t>
      </is>
    </nc>
    <odxf>
      <font>
        <i val="0"/>
        <color indexed="8"/>
        <name val="Times New Roman"/>
        <family val="1"/>
      </font>
    </odxf>
    <ndxf>
      <font>
        <i/>
        <color indexed="8"/>
        <name val="Times New Roman"/>
        <family val="1"/>
      </font>
    </ndxf>
  </rcc>
  <rcc rId="8994" sId="1" odxf="1" dxf="1">
    <nc r="B51" t="inlineStr">
      <is>
        <t>968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8995" sId="1" odxf="1" dxf="1">
    <nc r="C51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8996" sId="1" odxf="1" dxf="1">
    <nc r="D51" t="inlineStr">
      <is>
        <t>02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51" start="0" length="0">
    <dxf>
      <font>
        <i/>
        <name val="Times New Roman"/>
        <family val="1"/>
      </font>
    </dxf>
  </rfmt>
  <rfmt sheetId="1" sqref="F51" start="0" length="0">
    <dxf>
      <font>
        <b/>
        <name val="Times New Roman"/>
        <family val="1"/>
      </font>
    </dxf>
  </rfmt>
  <rcc rId="8997" sId="1" odxf="1" dxf="1">
    <nc r="G51">
      <f>G52+G53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8998" sId="1">
    <nc r="A52" t="inlineStr">
      <is>
        <t>Фонд оплаты труда государственных (муниципальных) органов</t>
      </is>
    </nc>
  </rcc>
  <rcc rId="8999" sId="1">
    <nc r="B52" t="inlineStr">
      <is>
        <t>968</t>
      </is>
    </nc>
  </rcc>
  <rcc rId="9000" sId="1">
    <nc r="C52" t="inlineStr">
      <is>
        <t>01</t>
      </is>
    </nc>
  </rcc>
  <rcc rId="9001" sId="1">
    <nc r="D52" t="inlineStr">
      <is>
        <t>02</t>
      </is>
    </nc>
  </rcc>
  <rcc rId="9002" sId="1">
    <nc r="F52" t="inlineStr">
      <is>
        <t>121</t>
      </is>
    </nc>
  </rcc>
  <rfmt sheetId="1" sqref="G52" start="0" length="0">
    <dxf>
      <fill>
        <patternFill patternType="none">
          <bgColor indexed="65"/>
        </patternFill>
      </fill>
    </dxf>
  </rfmt>
  <rcc rId="9003" sId="1">
    <nc r="A53" t="inlineStr">
      <is>
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</is>
    </nc>
  </rcc>
  <rcc rId="9004" sId="1">
    <nc r="B53" t="inlineStr">
      <is>
        <t>968</t>
      </is>
    </nc>
  </rcc>
  <rcc rId="9005" sId="1">
    <nc r="C53" t="inlineStr">
      <is>
        <t>01</t>
      </is>
    </nc>
  </rcc>
  <rcc rId="9006" sId="1">
    <nc r="D53" t="inlineStr">
      <is>
        <t>02</t>
      </is>
    </nc>
  </rcc>
  <rcc rId="9007" sId="1">
    <nc r="F53" t="inlineStr">
      <is>
        <t>129</t>
      </is>
    </nc>
  </rcc>
  <rfmt sheetId="1" sqref="G53" start="0" length="0">
    <dxf>
      <fill>
        <patternFill patternType="none">
          <bgColor indexed="65"/>
        </patternFill>
      </fill>
    </dxf>
  </rfmt>
  <rcc rId="9008" sId="1">
    <nc r="E51" t="inlineStr">
      <is>
        <t>99900 S4760</t>
      </is>
    </nc>
  </rcc>
  <rcc rId="9009" sId="1">
    <nc r="E52" t="inlineStr">
      <is>
        <t>99900 S4760</t>
      </is>
    </nc>
  </rcc>
  <rcc rId="9010" sId="1">
    <nc r="E53" t="inlineStr">
      <is>
        <t>99900 S4760</t>
      </is>
    </nc>
  </rcc>
  <rcc rId="9011" sId="1" numFmtId="4">
    <nc r="G52">
      <v>1001.60453</v>
    </nc>
  </rcc>
  <rcc rId="9012" sId="1" numFmtId="4">
    <nc r="G53">
      <v>141.51728</v>
    </nc>
  </rcc>
  <rcc rId="9013" sId="1">
    <oc r="G43">
      <f>G47</f>
    </oc>
    <nc r="G43">
      <f>G47+G44+G51</f>
    </nc>
  </rcc>
  <rrc rId="9014" sId="1" ref="A56:XFD58" action="insertRow"/>
  <rcc rId="9015" sId="1" odxf="1" dxf="1">
    <nc r="A56" t="inlineStr">
      <is>
        <t>За достижение показателей деятельности органов исполнительной власти Республики Бурятия</t>
      </is>
    </nc>
    <odxf>
      <font>
        <b/>
        <i val="0"/>
        <name val="Times New Roman"/>
        <family val="1"/>
      </font>
      <fill>
        <patternFill patternType="none"/>
      </fill>
      <alignment horizontal="general"/>
    </odxf>
    <ndxf>
      <font>
        <b val="0"/>
        <i/>
        <color indexed="8"/>
        <name val="Times New Roman"/>
        <family val="1"/>
      </font>
      <fill>
        <patternFill patternType="solid"/>
      </fill>
      <alignment horizontal="left"/>
    </ndxf>
  </rcc>
  <rcc rId="9016" sId="1" odxf="1" dxf="1" numFmtId="30">
    <nc r="B56">
      <v>968</v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9017" sId="1" odxf="1" dxf="1">
    <nc r="C56" t="inlineStr">
      <is>
        <t>01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9018" sId="1" odxf="1" dxf="1">
    <nc r="D56" t="inlineStr">
      <is>
        <t>04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9019" sId="1" odxf="1" dxf="1">
    <nc r="E56" t="inlineStr">
      <is>
        <t>99900 55493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9020" sId="1" odxf="1" dxf="1">
    <nc r="G56">
      <f>G57+G58</f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9021" sId="1" odxf="1" dxf="1">
    <nc r="A57" t="inlineStr">
      <is>
        <t>Фонд оплаты труда государственных (муниципальных) органов</t>
      </is>
    </nc>
    <odxf>
      <font>
        <b/>
        <name val="Times New Roman"/>
        <family val="1"/>
      </font>
      <fill>
        <patternFill patternType="none"/>
      </fill>
      <alignment horizontal="general"/>
    </odxf>
    <ndxf>
      <font>
        <b val="0"/>
        <color indexed="8"/>
        <name val="Times New Roman"/>
        <family val="1"/>
      </font>
      <fill>
        <patternFill patternType="solid"/>
      </fill>
      <alignment horizontal="left"/>
    </ndxf>
  </rcc>
  <rcc rId="9022" sId="1" odxf="1" dxf="1" numFmtId="30">
    <nc r="B57">
      <v>968</v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9023" sId="1" odxf="1" dxf="1">
    <nc r="C57" t="inlineStr">
      <is>
        <t>01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9024" sId="1" odxf="1" dxf="1">
    <nc r="D57" t="inlineStr">
      <is>
        <t>04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9025" sId="1" odxf="1" dxf="1">
    <nc r="E57" t="inlineStr">
      <is>
        <t>99900 55493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9026" sId="1" odxf="1" dxf="1">
    <nc r="F57" t="inlineStr">
      <is>
        <t>121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G57" start="0" length="0">
    <dxf>
      <font>
        <b val="0"/>
        <name val="Times New Roman"/>
        <family val="1"/>
      </font>
    </dxf>
  </rfmt>
  <rcc rId="9027" sId="1" odxf="1" dxf="1">
    <nc r="A58" t="inlineStr">
      <is>
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</is>
    </nc>
    <odxf>
      <font>
        <b/>
        <name val="Times New Roman"/>
        <family val="1"/>
      </font>
      <fill>
        <patternFill patternType="none"/>
      </fill>
      <alignment horizontal="general"/>
    </odxf>
    <ndxf>
      <font>
        <b val="0"/>
        <color indexed="8"/>
        <name val="Times New Roman"/>
        <family val="1"/>
      </font>
      <fill>
        <patternFill patternType="solid"/>
      </fill>
      <alignment horizontal="left"/>
    </ndxf>
  </rcc>
  <rcc rId="9028" sId="1" odxf="1" dxf="1" numFmtId="30">
    <nc r="B58">
      <v>968</v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9029" sId="1" odxf="1" dxf="1">
    <nc r="C58" t="inlineStr">
      <is>
        <t>01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9030" sId="1" odxf="1" dxf="1">
    <nc r="D58" t="inlineStr">
      <is>
        <t>04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9031" sId="1" odxf="1" dxf="1">
    <nc r="E58" t="inlineStr">
      <is>
        <t>99900 55493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9032" sId="1" odxf="1" dxf="1">
    <nc r="F58" t="inlineStr">
      <is>
        <t>129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G58" start="0" length="0">
    <dxf>
      <font>
        <b val="0"/>
        <name val="Times New Roman"/>
        <family val="1"/>
      </font>
    </dxf>
  </rfmt>
  <rcc rId="9033" sId="1" numFmtId="4">
    <nc r="G57">
      <v>230.12558000000001</v>
    </nc>
  </rcc>
  <rcc rId="9034" sId="1" numFmtId="4">
    <nc r="G58">
      <v>69.497919999999993</v>
    </nc>
  </rcc>
  <rcc rId="9035" sId="1" numFmtId="4">
    <oc r="G61">
      <v>9357.1</v>
    </oc>
    <nc r="G61">
      <v>7982.4848499999998</v>
    </nc>
  </rcc>
  <rcc rId="9036" sId="1" numFmtId="4">
    <oc r="G62">
      <v>2803.8641699999998</v>
    </oc>
    <nc r="G62">
      <v>2382.8159799999999</v>
    </nc>
  </rcc>
  <rcc rId="9037" sId="1" numFmtId="4">
    <oc r="G65">
      <v>125</v>
    </oc>
    <nc r="G65">
      <v>126.1345</v>
    </nc>
  </rcc>
  <rrc rId="9038" sId="1" ref="A66:XFD68" action="insertRow"/>
  <rcc rId="9039" sId="1" odxf="1" dxf="1">
    <nc r="A66" t="inlineStr">
      <is>
        <t>За достижение показателей деятельности органов исполнительной власти Республики Бурятия</t>
      </is>
    </nc>
    <odxf>
      <font>
        <i val="0"/>
        <color indexed="8"/>
        <name val="Times New Roman"/>
        <family val="1"/>
      </font>
      <border outline="0">
        <left/>
      </border>
    </odxf>
    <ndxf>
      <font>
        <i/>
        <color indexed="8"/>
        <name val="Times New Roman"/>
        <family val="1"/>
      </font>
      <border outline="0">
        <left style="thin">
          <color indexed="64"/>
        </left>
      </border>
    </ndxf>
  </rcc>
  <rcc rId="9040" sId="1" odxf="1" dxf="1">
    <nc r="B66" t="inlineStr">
      <is>
        <t>968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041" sId="1" odxf="1" dxf="1">
    <nc r="C66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66" start="0" length="0">
    <dxf>
      <font>
        <i/>
        <name val="Times New Roman"/>
        <family val="1"/>
      </font>
    </dxf>
  </rfmt>
  <rcc rId="9042" sId="1" odxf="1" dxf="1">
    <nc r="E66" t="inlineStr">
      <is>
        <t>99900 S4760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66" start="0" length="0">
    <dxf>
      <font>
        <b/>
        <name val="Times New Roman"/>
        <family val="1"/>
      </font>
    </dxf>
  </rfmt>
  <rcc rId="9043" sId="1" odxf="1" dxf="1">
    <nc r="G66">
      <f>G67+G68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9044" sId="1" odxf="1" dxf="1">
    <nc r="A67" t="inlineStr">
      <is>
        <t>Фонд оплаты труда государственных (муниципальных) органов</t>
      </is>
    </nc>
    <odxf>
      <border outline="0">
        <left/>
      </border>
    </odxf>
    <ndxf>
      <border outline="0">
        <left style="thin">
          <color indexed="64"/>
        </left>
      </border>
    </ndxf>
  </rcc>
  <rcc rId="9045" sId="1">
    <nc r="B67" t="inlineStr">
      <is>
        <t>968</t>
      </is>
    </nc>
  </rcc>
  <rcc rId="9046" sId="1">
    <nc r="C67" t="inlineStr">
      <is>
        <t>01</t>
      </is>
    </nc>
  </rcc>
  <rcc rId="9047" sId="1">
    <nc r="E67" t="inlineStr">
      <is>
        <t>99900 S4760</t>
      </is>
    </nc>
  </rcc>
  <rcc rId="9048" sId="1">
    <nc r="F67" t="inlineStr">
      <is>
        <t>121</t>
      </is>
    </nc>
  </rcc>
  <rfmt sheetId="1" sqref="G67" start="0" length="0">
    <dxf>
      <fill>
        <patternFill patternType="none">
          <bgColor indexed="65"/>
        </patternFill>
      </fill>
    </dxf>
  </rfmt>
  <rcc rId="9049" sId="1" odxf="1" dxf="1">
    <nc r="A68" t="inlineStr">
      <is>
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</is>
    </nc>
    <odxf>
      <border outline="0">
        <left/>
      </border>
    </odxf>
    <ndxf>
      <border outline="0">
        <left style="thin">
          <color indexed="64"/>
        </left>
      </border>
    </ndxf>
  </rcc>
  <rcc rId="9050" sId="1">
    <nc r="B68" t="inlineStr">
      <is>
        <t>968</t>
      </is>
    </nc>
  </rcc>
  <rcc rId="9051" sId="1">
    <nc r="C68" t="inlineStr">
      <is>
        <t>01</t>
      </is>
    </nc>
  </rcc>
  <rcc rId="9052" sId="1">
    <nc r="E68" t="inlineStr">
      <is>
        <t>99900 S4760</t>
      </is>
    </nc>
  </rcc>
  <rcc rId="9053" sId="1">
    <nc r="F68" t="inlineStr">
      <is>
        <t>129</t>
      </is>
    </nc>
  </rcc>
  <rfmt sheetId="1" sqref="G68" start="0" length="0">
    <dxf>
      <fill>
        <patternFill patternType="none">
          <bgColor indexed="65"/>
        </patternFill>
      </fill>
    </dxf>
  </rfmt>
  <rcc rId="9054" sId="1">
    <nc r="D66" t="inlineStr">
      <is>
        <t>04</t>
      </is>
    </nc>
  </rcc>
  <rcc rId="9055" sId="1">
    <nc r="D67" t="inlineStr">
      <is>
        <t>04</t>
      </is>
    </nc>
  </rcc>
  <rcc rId="9056" sId="1">
    <nc r="D68" t="inlineStr">
      <is>
        <t>04</t>
      </is>
    </nc>
  </rcc>
  <rcc rId="9057" sId="1" numFmtId="4">
    <nc r="G67">
      <v>3110.48002</v>
    </nc>
  </rcc>
  <rcc rId="9058" sId="1" numFmtId="4">
    <nc r="G68">
      <v>912.26408000000004</v>
    </nc>
  </rcc>
  <rcc rId="9059" sId="1">
    <oc r="G55">
      <f>G59</f>
    </oc>
    <nc r="G55">
      <f>G59+G56+G66</f>
    </nc>
  </rcc>
  <rcc rId="9060" sId="1" numFmtId="4">
    <oc r="G76">
      <v>150</v>
    </oc>
    <nc r="G76">
      <v>43</v>
    </nc>
  </rcc>
  <rcc rId="9061" sId="1" numFmtId="4">
    <oc r="G81">
      <v>100</v>
    </oc>
    <nc r="G81">
      <v>30</v>
    </nc>
  </rcc>
  <rcc rId="9062" sId="1" numFmtId="4">
    <oc r="G92">
      <v>200</v>
    </oc>
    <nc r="G92">
      <v>250</v>
    </nc>
  </rcc>
  <rcc rId="9063" sId="1" numFmtId="4">
    <oc r="G95">
      <v>43</v>
    </oc>
    <nc r="G95">
      <v>36</v>
    </nc>
  </rcc>
  <rcc rId="9064" sId="1" numFmtId="4">
    <oc r="G96">
      <v>3.5</v>
    </oc>
    <nc r="G96">
      <v>10.5</v>
    </nc>
  </rcc>
  <rcc rId="9065" sId="1" numFmtId="4">
    <oc r="G120">
      <v>237.3</v>
    </oc>
    <nc r="G120">
      <v>273.87407000000002</v>
    </nc>
  </rcc>
  <rcc rId="9066" sId="1" numFmtId="4">
    <oc r="G121">
      <v>71.599999999999994</v>
    </oc>
    <nc r="G121">
      <v>87.14819</v>
    </nc>
  </rcc>
  <rrc rId="9067" sId="1" ref="A122:XFD124" action="insertRow"/>
  <rcc rId="9068" sId="1" odxf="1" dxf="1">
    <nc r="A122" t="inlineStr">
      <is>
        <t>За достижение показателей деятельности органов исполнительной власти Республики Бурятия</t>
      </is>
    </nc>
    <odxf>
      <font>
        <i val="0"/>
        <color indexed="8"/>
        <name val="Times New Roman"/>
        <family val="1"/>
      </font>
    </odxf>
    <ndxf>
      <font>
        <i/>
        <color indexed="8"/>
        <name val="Times New Roman"/>
        <family val="1"/>
      </font>
    </ndxf>
  </rcc>
  <rcc rId="9069" sId="1" odxf="1" dxf="1" numFmtId="30">
    <nc r="B122">
      <v>968</v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070" sId="1" odxf="1" dxf="1">
    <nc r="C122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122" start="0" length="0">
    <dxf>
      <font>
        <i/>
        <name val="Times New Roman"/>
        <family val="1"/>
      </font>
    </dxf>
  </rfmt>
  <rcc rId="9071" sId="1" odxf="1" dxf="1">
    <nc r="E122" t="inlineStr">
      <is>
        <t>99900 55493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122" start="0" length="0">
    <dxf>
      <font>
        <b/>
        <name val="Times New Roman"/>
        <family val="1"/>
      </font>
    </dxf>
  </rfmt>
  <rfmt sheetId="1" sqref="G122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cc rId="9072" sId="1" numFmtId="30">
    <nc r="B123">
      <v>968</v>
    </nc>
  </rcc>
  <rcc rId="9073" sId="1">
    <nc r="C123" t="inlineStr">
      <is>
        <t>01</t>
      </is>
    </nc>
  </rcc>
  <rcc rId="9074" sId="1">
    <nc r="E123" t="inlineStr">
      <is>
        <t>99900 55493</t>
      </is>
    </nc>
  </rcc>
  <rfmt sheetId="1" sqref="G123" start="0" length="0">
    <dxf>
      <fill>
        <patternFill patternType="none">
          <bgColor indexed="65"/>
        </patternFill>
      </fill>
    </dxf>
  </rfmt>
  <rcc rId="9075" sId="1" numFmtId="30">
    <nc r="B124">
      <v>968</v>
    </nc>
  </rcc>
  <rcc rId="9076" sId="1">
    <nc r="C124" t="inlineStr">
      <is>
        <t>01</t>
      </is>
    </nc>
  </rcc>
  <rcc rId="9077" sId="1">
    <nc r="E124" t="inlineStr">
      <is>
        <t>99900 55493</t>
      </is>
    </nc>
  </rcc>
  <rfmt sheetId="1" sqref="G124" start="0" length="0">
    <dxf>
      <fill>
        <patternFill patternType="none">
          <bgColor indexed="65"/>
        </patternFill>
      </fill>
    </dxf>
  </rfmt>
  <rcc rId="9078" sId="1">
    <nc r="F123" t="inlineStr">
      <is>
        <t>111</t>
      </is>
    </nc>
  </rcc>
  <rcc rId="9079" sId="1">
    <nc r="F124" t="inlineStr">
      <is>
        <t>119</t>
      </is>
    </nc>
  </rcc>
  <rcc rId="9080" sId="1" odxf="1" dxf="1">
    <nc r="A123" t="inlineStr">
      <is>
        <t xml:space="preserve">Фонд оплаты труда  учреждений </t>
      </is>
    </nc>
    <ndxf>
      <font>
        <color indexed="8"/>
        <name val="Times New Roman"/>
        <family val="1"/>
      </font>
      <numFmt numFmtId="30" formatCode="@"/>
      <fill>
        <patternFill patternType="none"/>
      </fill>
      <alignment vertical="top"/>
    </ndxf>
  </rcc>
  <rcc rId="9081" sId="1">
    <nc r="A124" t="inlineStr">
      <is>
        <t>Взносы по обязательному социальному страхованию на выплаты по оплате труда работников и иные выплаты работникам учреждений</t>
      </is>
    </nc>
  </rcc>
  <rcc rId="9082" sId="1" numFmtId="4">
    <nc r="G123">
      <v>166.72881000000001</v>
    </nc>
  </rcc>
  <rcc rId="9083" sId="1" numFmtId="4">
    <nc r="G124">
      <v>50.352089999999997</v>
    </nc>
  </rcc>
  <rrc rId="9084" sId="1" ref="A125:XFD125" action="insertRow"/>
  <rcc rId="9085" sId="1" numFmtId="30">
    <nc r="B125">
      <v>968</v>
    </nc>
  </rcc>
  <rcc rId="9086" sId="1">
    <nc r="C125" t="inlineStr">
      <is>
        <t>01</t>
      </is>
    </nc>
  </rcc>
  <rcc rId="9087" sId="1">
    <nc r="E125" t="inlineStr">
      <is>
        <t>99900 55493</t>
      </is>
    </nc>
  </rcc>
  <rcc rId="9088" sId="1">
    <nc r="F125" t="inlineStr">
      <is>
        <t>621</t>
      </is>
    </nc>
  </rcc>
  <rcc rId="9089" sId="1" odxf="1" dxf="1">
    <nc r="A125" t="inlineStr">
      <is>
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  <ndxf>
      <font>
        <color indexed="8"/>
        <name val="Times New Roman"/>
        <family val="1"/>
      </font>
      <fill>
        <patternFill patternType="none"/>
      </fill>
      <alignment vertical="top"/>
    </ndxf>
  </rcc>
  <rcc rId="9090" sId="1">
    <nc r="D122" t="inlineStr">
      <is>
        <t>13</t>
      </is>
    </nc>
  </rcc>
  <rcc rId="9091" sId="1">
    <nc r="D123" t="inlineStr">
      <is>
        <t>13</t>
      </is>
    </nc>
  </rcc>
  <rcc rId="9092" sId="1">
    <nc r="D124" t="inlineStr">
      <is>
        <t>13</t>
      </is>
    </nc>
  </rcc>
  <rcc rId="9093" sId="1">
    <nc r="D125" t="inlineStr">
      <is>
        <t>13</t>
      </is>
    </nc>
  </rcc>
  <rcc rId="9094" sId="1" numFmtId="4">
    <nc r="G125">
      <v>27.215</v>
    </nc>
  </rcc>
  <rcc rId="9095" sId="1">
    <nc r="G122">
      <f>G123+G124+G125</f>
    </nc>
  </rcc>
  <rcc rId="9096" sId="1" numFmtId="4">
    <oc r="G127">
      <v>2325.8305999999998</v>
    </oc>
    <nc r="G127">
      <v>1760.4630999999999</v>
    </nc>
  </rcc>
  <rcc rId="9097" sId="1" numFmtId="4">
    <oc r="G147">
      <v>32.404060000000001</v>
    </oc>
    <nc r="G147">
      <v>69.5</v>
    </nc>
  </rcc>
  <rcc rId="9098" sId="1" numFmtId="4">
    <oc r="G148">
      <v>9159.6626400000005</v>
    </oc>
    <nc r="G148">
      <v>428.54764999999998</v>
    </nc>
  </rcc>
  <rcc rId="9099" sId="1" numFmtId="4">
    <oc r="G149">
      <v>71.130020000000002</v>
    </oc>
    <nc r="G149">
      <v>140.16840999999999</v>
    </nc>
  </rcc>
  <rcc rId="9100" sId="1" numFmtId="4">
    <oc r="G150">
      <v>23.554929999999999</v>
    </oc>
    <nc r="G150">
      <v>34.524439999999998</v>
    </nc>
  </rcc>
  <rcc rId="9101" sId="1" numFmtId="4">
    <oc r="G155">
      <v>11838.2</v>
    </oc>
    <nc r="G155">
      <v>10436.083000000001</v>
    </nc>
  </rcc>
  <rcc rId="9102" sId="1" numFmtId="4">
    <oc r="G156">
      <v>552.12900000000002</v>
    </oc>
    <nc r="G156">
      <v>873.245</v>
    </nc>
  </rcc>
  <rcc rId="9103" sId="1" numFmtId="4">
    <oc r="G157">
      <v>3351.5954999999999</v>
    </oc>
    <nc r="G157">
      <v>3087.9654999999998</v>
    </nc>
  </rcc>
  <rcc rId="9104" sId="1" numFmtId="4">
    <oc r="G158">
      <v>999.28599999999994</v>
    </oc>
    <nc r="G158">
      <v>1025.086</v>
    </nc>
  </rcc>
  <rcc rId="9105" sId="1" numFmtId="4">
    <oc r="G159">
      <v>7315.2709000000004</v>
    </oc>
    <nc r="G159">
      <v>10347.602940000001</v>
    </nc>
  </rcc>
  <rcc rId="9106" sId="1" numFmtId="4">
    <oc r="G160">
      <v>1897.5</v>
    </oc>
    <nc r="G160">
      <v>2247.5</v>
    </nc>
  </rcc>
  <rcc rId="9107" sId="1" numFmtId="4">
    <oc r="G162">
      <v>0.3125</v>
    </oc>
    <nc r="G162">
      <v>2.3624999999999998</v>
    </nc>
  </rcc>
  <rcc rId="9108" sId="1" numFmtId="4">
    <oc r="G164">
      <v>337</v>
    </oc>
    <nc r="G164">
      <v>413</v>
    </nc>
  </rcc>
  <rrc rId="9109" sId="1" ref="A165:XFD167" action="insertRow"/>
  <rcc rId="9110" sId="1" odxf="1" dxf="1">
    <nc r="A165" t="inlineStr">
      <is>
        <t>За достижение показателей деятельности органов исполнительной власти Республики Бурятия</t>
      </is>
    </nc>
    <odxf>
      <font>
        <i val="0"/>
        <color indexed="8"/>
        <name val="Times New Roman"/>
        <family val="1"/>
      </font>
    </odxf>
    <ndxf>
      <font>
        <i/>
        <color indexed="8"/>
        <name val="Times New Roman"/>
        <family val="1"/>
      </font>
    </ndxf>
  </rcc>
  <rcc rId="9111" sId="1" odxf="1" dxf="1">
    <nc r="B165" t="inlineStr">
      <is>
        <t>968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112" sId="1" odxf="1" dxf="1">
    <nc r="C165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165" start="0" length="0">
    <dxf>
      <font>
        <i/>
        <name val="Times New Roman"/>
        <family val="1"/>
      </font>
    </dxf>
  </rfmt>
  <rcc rId="9113" sId="1" odxf="1" dxf="1">
    <nc r="E165" t="inlineStr">
      <is>
        <t>99900 S4760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165" start="0" length="0">
    <dxf>
      <font>
        <b/>
        <name val="Times New Roman"/>
        <family val="1"/>
      </font>
    </dxf>
  </rfmt>
  <rfmt sheetId="1" sqref="G165" start="0" length="0">
    <dxf>
      <font>
        <i/>
        <name val="Times New Roman"/>
        <family val="1"/>
      </font>
    </dxf>
  </rfmt>
  <rcc rId="9114" sId="1">
    <nc r="B166" t="inlineStr">
      <is>
        <t>968</t>
      </is>
    </nc>
  </rcc>
  <rcc rId="9115" sId="1">
    <nc r="C166" t="inlineStr">
      <is>
        <t>01</t>
      </is>
    </nc>
  </rcc>
  <rcc rId="9116" sId="1">
    <nc r="E166" t="inlineStr">
      <is>
        <t>99900 S4760</t>
      </is>
    </nc>
  </rcc>
  <rcc rId="9117" sId="1">
    <nc r="B167" t="inlineStr">
      <is>
        <t>968</t>
      </is>
    </nc>
  </rcc>
  <rcc rId="9118" sId="1">
    <nc r="C167" t="inlineStr">
      <is>
        <t>01</t>
      </is>
    </nc>
  </rcc>
  <rcc rId="9119" sId="1">
    <nc r="E167" t="inlineStr">
      <is>
        <t>99900 S4760</t>
      </is>
    </nc>
  </rcc>
  <rcc rId="9120" sId="1">
    <nc r="D165" t="inlineStr">
      <is>
        <t>13</t>
      </is>
    </nc>
  </rcc>
  <rcc rId="9121" sId="1">
    <nc r="D166" t="inlineStr">
      <is>
        <t>13</t>
      </is>
    </nc>
  </rcc>
  <rcc rId="9122" sId="1">
    <nc r="D167" t="inlineStr">
      <is>
        <t>13</t>
      </is>
    </nc>
  </rcc>
  <rcc rId="9123" sId="1">
    <nc r="F166" t="inlineStr">
      <is>
        <t>111</t>
      </is>
    </nc>
  </rcc>
  <rcc rId="9124" sId="1">
    <nc r="F167" t="inlineStr">
      <is>
        <t>119</t>
      </is>
    </nc>
  </rcc>
  <rcc rId="9125" sId="1" numFmtId="4">
    <nc r="G166">
      <v>4647.8770699999995</v>
    </nc>
  </rcc>
  <rcc rId="9126" sId="1" numFmtId="4">
    <nc r="G167">
      <v>1374.8461</v>
    </nc>
  </rcc>
  <rcc rId="9127" sId="1" odxf="1" dxf="1">
    <nc r="A166" t="inlineStr">
      <is>
        <t xml:space="preserve">Фонд оплаты труда учреждений </t>
      </is>
    </nc>
    <ndxf>
      <font>
        <color indexed="8"/>
        <name val="Times New Roman"/>
        <family val="1"/>
      </font>
      <numFmt numFmtId="30" formatCode="@"/>
      <fill>
        <patternFill patternType="none"/>
      </fill>
      <alignment vertical="top"/>
    </ndxf>
  </rcc>
  <rcc rId="9128" sId="1">
    <nc r="A167" t="inlineStr">
      <is>
        <t>Взносы по обязательному социальному страхованию на выплаты по оплате труда работников и иные выплаты работникам учреждений</t>
      </is>
    </nc>
  </rcc>
  <rcc rId="9129" sId="1">
    <oc r="G118">
      <f>G119+G127+G132+G138+G150+G152+G125+G145+G162+G143</f>
    </oc>
    <nc r="G118">
      <f>G119+G128+G133+G139+G151+G153+G126+G146+G163+G144+G122+G165</f>
    </nc>
  </rcc>
  <rrc rId="9130" sId="1" ref="A168:XFD168" action="insertRow"/>
  <rcc rId="9131" sId="1">
    <nc r="B168" t="inlineStr">
      <is>
        <t>968</t>
      </is>
    </nc>
  </rcc>
  <rcc rId="9132" sId="1">
    <nc r="C168" t="inlineStr">
      <is>
        <t>01</t>
      </is>
    </nc>
  </rcc>
  <rcc rId="9133" sId="1">
    <nc r="D168" t="inlineStr">
      <is>
        <t>13</t>
      </is>
    </nc>
  </rcc>
  <rcc rId="9134" sId="1">
    <nc r="E168" t="inlineStr">
      <is>
        <t>99900 S4760</t>
      </is>
    </nc>
  </rcc>
  <rcc rId="9135" sId="1">
    <nc r="F168" t="inlineStr">
      <is>
        <t>621</t>
      </is>
    </nc>
  </rcc>
  <rcc rId="9136" sId="1" numFmtId="4">
    <nc r="G168">
      <v>657.25219000000004</v>
    </nc>
  </rcc>
  <rcc rId="9137" sId="1">
    <nc r="G165">
      <f>G166+G167+G168</f>
    </nc>
  </rcc>
  <rcc rId="9138" sId="1" odxf="1" dxf="1">
    <nc r="A168" t="inlineStr">
      <is>
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  <ndxf>
      <font>
        <color indexed="8"/>
        <name val="Times New Roman"/>
        <family val="1"/>
      </font>
      <fill>
        <patternFill patternType="none"/>
      </fill>
      <alignment vertical="top"/>
    </ndxf>
  </rcc>
  <rcc rId="9139" sId="1" numFmtId="4">
    <oc r="G174">
      <v>16</v>
    </oc>
    <nc r="G174">
      <v>131.524</v>
    </nc>
  </rcc>
  <rcc rId="9140" sId="1" numFmtId="4">
    <oc r="G175">
      <v>2484</v>
    </oc>
    <nc r="G175">
      <v>2240.498</v>
    </nc>
  </rcc>
  <rcc rId="9141" sId="1" numFmtId="4">
    <oc r="G194">
      <v>4500</v>
    </oc>
    <nc r="G194">
      <v>10000</v>
    </nc>
  </rcc>
  <rrc rId="9142" sId="1" ref="A198:XFD198" action="insertRow"/>
  <rm rId="9143" sheetId="1" source="A200:XFD200" destination="A198:XFD198" sourceSheetId="1">
    <rfmt sheetId="1" xfDxf="1" sqref="A198:XFD198" start="0" length="0">
      <dxf>
        <font>
          <i/>
          <name val="Times New Roman CYR"/>
          <family val="1"/>
        </font>
        <alignment wrapText="1"/>
      </dxf>
    </rfmt>
    <rfmt sheetId="1" sqref="A198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9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98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98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9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98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98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9144" sId="1" ref="A200:XFD200" action="deleteRow">
    <rfmt sheetId="1" xfDxf="1" sqref="A200:XFD200" start="0" length="0">
      <dxf>
        <font>
          <name val="Times New Roman CYR"/>
          <family val="1"/>
        </font>
        <alignment wrapText="1"/>
      </dxf>
    </rfmt>
  </rrc>
  <rcc rId="9145" sId="1">
    <oc r="F198" t="inlineStr">
      <is>
        <t>622</t>
      </is>
    </oc>
    <nc r="F198" t="inlineStr">
      <is>
        <t>465</t>
      </is>
    </nc>
  </rcc>
  <rcc rId="9146" sId="1" xfDxf="1" dxf="1">
    <oc r="A198" t="inlineStr">
      <is>
        <t>Субсидии автономным учреждениям на иные цели</t>
      </is>
    </oc>
    <nc r="A198" t="inlineStr">
      <is>
        <t>Субсидии на осуществление капитальных вложений в объекты капитального строительства государственной (муниципальной) собственности автономным учреждениям</t>
      </is>
    </nc>
    <ndxf>
      <font>
        <color indexed="8"/>
        <name val="Times New Roman"/>
        <family val="1"/>
      </font>
      <fill>
        <patternFill patternType="solid"/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73FC67B9-3A5E-4402-A781-D3BF0209130F}" action="delete"/>
  <rdn rId="0" localSheetId="1" customView="1" name="Z_73FC67B9_3A5E_4402_A781_D3BF0209130F_.wvu.PrintArea" hidden="1" oldHidden="1">
    <formula>Ведом.структура!$A$1:$G$773</formula>
    <oldFormula>Ведом.структура!$A$1:$G$773</oldFormula>
  </rdn>
  <rdn rId="0" localSheetId="1" customView="1" name="Z_73FC67B9_3A5E_4402_A781_D3BF0209130F_.wvu.FilterData" hidden="1" oldHidden="1">
    <formula>Ведом.структура!$A$17:$I$771</formula>
    <oldFormula>Ведом.структура!$A$17:$I$771</oldFormula>
  </rdn>
  <rcv guid="{73FC67B9-3A5E-4402-A781-D3BF0209130F}" action="add"/>
</revisions>
</file>

<file path=xl/revisions/revisionLog1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49" sId="1" numFmtId="4">
    <oc r="G148">
      <v>428.54764999999998</v>
    </oc>
    <nc r="G148">
      <v>2068.2620499999998</v>
    </nc>
  </rcc>
</revisions>
</file>

<file path=xl/revisions/revisionLog17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54" sId="1">
    <oc r="G228">
      <f>482.5+10</f>
    </oc>
    <nc r="G228">
      <f>482.5+9.8</f>
    </nc>
  </rcc>
</revisions>
</file>

<file path=xl/revisions/revisionLog1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50" sId="1" numFmtId="4">
    <oc r="G222">
      <v>185338.0704</v>
    </oc>
    <nc r="G222">
      <v>216905.43938</v>
    </nc>
  </rcc>
  <rrc rId="9151" sId="1" ref="A223:XFD224" action="insertRow"/>
  <rcc rId="9152" sId="1" odxf="1" dxf="1">
    <nc r="A223" t="inlineStr">
      <is>
        <t>Обеспечение мероприятий по переселению граждан из ава-рийного жилищного фонда, в том числе переселению граж-дан из аварийного жилищно-го фонда с учетом необходи-мости развития малоэтажного жилищного строительства</t>
      </is>
    </nc>
    <odxf>
      <font>
        <i val="0"/>
        <name val="Times New Roman"/>
        <family val="1"/>
      </font>
      <fill>
        <patternFill patternType="solid">
          <bgColor theme="0"/>
        </patternFill>
      </fill>
      <alignment vertical="center"/>
    </odxf>
    <ndxf>
      <font>
        <i/>
        <name val="Times New Roman"/>
        <family val="1"/>
      </font>
      <fill>
        <patternFill patternType="none">
          <bgColor indexed="65"/>
        </patternFill>
      </fill>
      <alignment vertical="top"/>
    </ndxf>
  </rcc>
  <rcc rId="9153" sId="1" odxf="1" dxf="1">
    <nc r="B223" t="inlineStr">
      <is>
        <t>968</t>
      </is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9154" sId="1" odxf="1" dxf="1">
    <nc r="C223" t="inlineStr">
      <is>
        <t>05</t>
      </is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9155" sId="1" odxf="1" dxf="1">
    <nc r="D223" t="inlineStr">
      <is>
        <t>01</t>
      </is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9156" sId="1" odxf="1" dxf="1">
    <nc r="E223" t="inlineStr">
      <is>
        <t>999F3 67484</t>
      </is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fmt sheetId="1" sqref="F223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cc rId="9157" sId="1" odxf="1" dxf="1">
    <nc r="G223">
      <f>G224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fmt sheetId="1" sqref="H223" start="0" length="0">
    <dxf>
      <fill>
        <patternFill patternType="none">
          <bgColor indexed="65"/>
        </patternFill>
      </fill>
    </dxf>
  </rfmt>
  <rfmt sheetId="1" sqref="I223" start="0" length="0">
    <dxf>
      <fill>
        <patternFill patternType="none">
          <bgColor indexed="65"/>
        </patternFill>
      </fill>
    </dxf>
  </rfmt>
  <rfmt sheetId="1" sqref="J223" start="0" length="0">
    <dxf>
      <fill>
        <patternFill patternType="none">
          <bgColor indexed="65"/>
        </patternFill>
      </fill>
    </dxf>
  </rfmt>
  <rfmt sheetId="1" sqref="K223" start="0" length="0">
    <dxf>
      <fill>
        <patternFill patternType="none">
          <bgColor indexed="65"/>
        </patternFill>
      </fill>
    </dxf>
  </rfmt>
  <rfmt sheetId="1" sqref="A223:XFD223" start="0" length="0">
    <dxf>
      <fill>
        <patternFill patternType="none">
          <bgColor indexed="65"/>
        </patternFill>
      </fill>
    </dxf>
  </rfmt>
  <rcc rId="9158" sId="1" odxf="1" dxf="1">
    <nc r="A224" t="inlineStr">
      <is>
        <t>Иные межбюджетные трансферты</t>
      </is>
    </nc>
    <odxf>
      <font>
        <name val="Times New Roman"/>
        <family val="1"/>
      </font>
      <fill>
        <patternFill patternType="solid">
          <bgColor theme="0"/>
        </patternFill>
      </fill>
      <alignment horizontal="general"/>
    </odxf>
    <ndxf>
      <font>
        <color indexed="8"/>
        <name val="Times New Roman"/>
        <family val="1"/>
      </font>
      <fill>
        <patternFill patternType="none">
          <bgColor indexed="65"/>
        </patternFill>
      </fill>
      <alignment horizontal="left"/>
    </ndxf>
  </rcc>
  <rcc rId="9159" sId="1" odxf="1" dxf="1">
    <nc r="B224" t="inlineStr">
      <is>
        <t>968</t>
      </is>
    </nc>
    <odxf>
      <font>
        <name val="Times New Roman"/>
        <family val="1"/>
      </font>
      <fill>
        <patternFill patternType="solid">
          <bgColor theme="0"/>
        </patternFill>
      </fill>
      <alignment wrapText="1"/>
    </odxf>
    <ndxf>
      <font>
        <color indexed="8"/>
        <name val="Times New Roman"/>
        <family val="1"/>
      </font>
      <fill>
        <patternFill patternType="none">
          <bgColor indexed="65"/>
        </patternFill>
      </fill>
      <alignment wrapText="0"/>
    </ndxf>
  </rcc>
  <rcc rId="9160" sId="1" odxf="1" dxf="1">
    <nc r="C224" t="inlineStr">
      <is>
        <t>05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9161" sId="1" odxf="1" dxf="1">
    <nc r="D224" t="inlineStr">
      <is>
        <t>01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9162" sId="1" odxf="1" dxf="1">
    <nc r="E224" t="inlineStr">
      <is>
        <t>999F3 67484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9163" sId="1">
    <nc r="F224" t="inlineStr">
      <is>
        <t>540</t>
      </is>
    </nc>
  </rcc>
  <rfmt sheetId="1" sqref="G224" start="0" length="0">
    <dxf>
      <fill>
        <patternFill patternType="none">
          <bgColor indexed="65"/>
        </patternFill>
      </fill>
    </dxf>
  </rfmt>
  <rfmt sheetId="1" sqref="H224" start="0" length="0">
    <dxf>
      <fill>
        <patternFill patternType="none">
          <bgColor indexed="65"/>
        </patternFill>
      </fill>
    </dxf>
  </rfmt>
  <rfmt sheetId="1" sqref="I224" start="0" length="0">
    <dxf>
      <fill>
        <patternFill patternType="none">
          <bgColor indexed="65"/>
        </patternFill>
      </fill>
    </dxf>
  </rfmt>
  <rfmt sheetId="1" sqref="J224" start="0" length="0">
    <dxf>
      <fill>
        <patternFill patternType="none">
          <bgColor indexed="65"/>
        </patternFill>
      </fill>
    </dxf>
  </rfmt>
  <rfmt sheetId="1" sqref="K224" start="0" length="0">
    <dxf>
      <fill>
        <patternFill patternType="none">
          <bgColor indexed="65"/>
        </patternFill>
      </fill>
    </dxf>
  </rfmt>
  <rfmt sheetId="1" sqref="A224:XFD224" start="0" length="0">
    <dxf>
      <fill>
        <patternFill patternType="none">
          <bgColor indexed="65"/>
        </patternFill>
      </fill>
    </dxf>
  </rfmt>
  <rcc rId="9164" sId="1" numFmtId="4">
    <nc r="G224">
      <v>579.80881999999997</v>
    </nc>
  </rcc>
  <rcc rId="9165" sId="1">
    <oc r="G220">
      <f>G221</f>
    </oc>
    <nc r="G220">
      <f>G221+G223</f>
    </nc>
  </rcc>
  <rrc rId="9166" sId="1" ref="A234:XFD235" action="insertRow"/>
  <rfmt sheetId="1" sqref="A234" start="0" length="0">
    <dxf>
      <font>
        <i/>
        <color indexed="8"/>
        <name val="Times New Roman"/>
        <family val="1"/>
      </font>
      <alignment horizontal="general" vertical="top"/>
    </dxf>
  </rfmt>
  <rcc rId="9167" sId="1" odxf="1" dxf="1">
    <nc r="B234" t="inlineStr">
      <is>
        <t>968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168" sId="1" odxf="1" dxf="1">
    <nc r="C234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169" sId="1" odxf="1" dxf="1">
    <nc r="D234" t="inlineStr">
      <is>
        <t>02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234" start="0" length="0">
    <dxf>
      <font>
        <i/>
        <name val="Times New Roman"/>
        <family val="1"/>
      </font>
    </dxf>
  </rfmt>
  <rfmt sheetId="1" sqref="F234" start="0" length="0">
    <dxf>
      <font>
        <i/>
        <name val="Times New Roman"/>
        <family val="1"/>
      </font>
    </dxf>
  </rfmt>
  <rcc rId="9170" sId="1" odxf="1" dxf="1">
    <nc r="G234">
      <f>SUM(G235:G235)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9171" sId="1">
    <nc r="A235" t="inlineStr">
      <is>
        <t>Иные межбюджетные трансферты</t>
      </is>
    </nc>
  </rcc>
  <rcc rId="9172" sId="1">
    <nc r="B235" t="inlineStr">
      <is>
        <t>968</t>
      </is>
    </nc>
  </rcc>
  <rcc rId="9173" sId="1">
    <nc r="C235" t="inlineStr">
      <is>
        <t>05</t>
      </is>
    </nc>
  </rcc>
  <rcc rId="9174" sId="1">
    <nc r="D235" t="inlineStr">
      <is>
        <t>02</t>
      </is>
    </nc>
  </rcc>
  <rcc rId="9175" sId="1">
    <nc r="F235" t="inlineStr">
      <is>
        <t>540</t>
      </is>
    </nc>
  </rcc>
  <rcc rId="9176" sId="1">
    <nc r="E234" t="inlineStr">
      <is>
        <t>99900 82400</t>
      </is>
    </nc>
  </rcc>
  <rcc rId="9177" sId="1">
    <nc r="E235" t="inlineStr">
      <is>
        <t>99900 82400</t>
      </is>
    </nc>
  </rcc>
  <rcc rId="9178" sId="1" numFmtId="4">
    <nc r="G235">
      <v>685.17499999999995</v>
    </nc>
  </rcc>
  <rcc rId="9179" sId="1" xfDxf="1" dxf="1">
    <nc r="A234" t="inlineStr">
      <is>
        <t>На компенсацию экономически обоснованных расходов, не вошедших в экономически обоснованный тариф на электрическую энергию, вырабатываемую дизельными электростанциями, поставляемую покупателям на розничном рынке электрической энергии пос. Таежный муниципального образования сельское поселение "Иройское"</t>
      </is>
    </nc>
    <ndxf>
      <font>
        <i/>
        <name val="Times New Roman"/>
        <family val="1"/>
      </font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rc rId="9180" sId="1" ref="A238:XFD239" action="insertRow"/>
  <rcc rId="9181" sId="1" odxf="1" dxf="1">
    <nc r="A238" t="inlineStr">
      <is>
        <t>Прочие мероприятия , связанные с выполнением обязательств ОМСУ</t>
      </is>
    </nc>
    <odxf>
      <font>
        <i val="0"/>
        <color indexed="8"/>
        <name val="Times New Roman"/>
        <family val="1"/>
      </font>
      <alignment horizontal="left" vertical="center"/>
    </odxf>
    <ndxf>
      <font>
        <i/>
        <color indexed="8"/>
        <name val="Times New Roman"/>
        <family val="1"/>
      </font>
      <alignment horizontal="general" vertical="top"/>
    </ndxf>
  </rcc>
  <rcc rId="9182" sId="1" odxf="1" dxf="1">
    <nc r="B238" t="inlineStr">
      <is>
        <t>968</t>
      </is>
    </nc>
    <odxf>
      <font>
        <i val="0"/>
        <color indexed="8"/>
        <name val="Times New Roman"/>
        <family val="1"/>
      </font>
    </odxf>
    <ndxf>
      <font>
        <i/>
        <color indexed="8"/>
        <name val="Times New Roman"/>
        <family val="1"/>
      </font>
    </ndxf>
  </rcc>
  <rcc rId="9183" sId="1" odxf="1" dxf="1">
    <nc r="C238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184" sId="1" odxf="1" dxf="1">
    <nc r="D238" t="inlineStr">
      <is>
        <t>02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238" start="0" length="0">
    <dxf>
      <font>
        <i/>
        <name val="Times New Roman"/>
        <family val="1"/>
      </font>
    </dxf>
  </rfmt>
  <rfmt sheetId="1" sqref="F238" start="0" length="0">
    <dxf>
      <font>
        <i/>
        <name val="Times New Roman"/>
        <family val="1"/>
      </font>
    </dxf>
  </rfmt>
  <rcc rId="9185" sId="1" odxf="1" dxf="1">
    <nc r="G238">
      <f>SUM(G239:G239)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186" sId="1">
    <nc r="B239" t="inlineStr">
      <is>
        <t>968</t>
      </is>
    </nc>
  </rcc>
  <rcc rId="9187" sId="1">
    <nc r="C239" t="inlineStr">
      <is>
        <t>05</t>
      </is>
    </nc>
  </rcc>
  <rcc rId="9188" sId="1">
    <nc r="D239" t="inlineStr">
      <is>
        <t>02</t>
      </is>
    </nc>
  </rcc>
  <rcc rId="9189" sId="1">
    <nc r="E238" t="inlineStr">
      <is>
        <t>99900 S2180</t>
      </is>
    </nc>
  </rcc>
  <rcc rId="9190" sId="1">
    <nc r="E239" t="inlineStr">
      <is>
        <t>99900 S2180</t>
      </is>
    </nc>
  </rcc>
  <rcc rId="9191" sId="1">
    <nc r="F239" t="inlineStr">
      <is>
        <t>540</t>
      </is>
    </nc>
  </rcc>
  <rcc rId="9192" sId="1">
    <nc r="A239" t="inlineStr">
      <is>
        <t>Иные межбюджетные трансферты</t>
      </is>
    </nc>
  </rcc>
  <rcc rId="9193" sId="1" numFmtId="4">
    <nc r="G239">
      <v>967.78</v>
    </nc>
  </rcc>
  <rcc rId="9194" sId="1">
    <oc r="G231">
      <f>G236+G232</f>
    </oc>
    <nc r="G231">
      <f>G236+G232+G234+G238</f>
    </nc>
  </rcc>
  <rcc rId="9195" sId="1" numFmtId="4">
    <oc r="G249">
      <v>14945.95651</v>
    </oc>
    <nc r="G249">
      <v>16616.233509999998</v>
    </nc>
  </rcc>
  <rcc rId="9196" sId="1">
    <oc r="F249" t="inlineStr">
      <is>
        <t>540</t>
      </is>
    </oc>
    <nc r="F249" t="inlineStr">
      <is>
        <t>622</t>
      </is>
    </nc>
  </rcc>
  <rcc rId="9197" sId="1" odxf="1" dxf="1">
    <oc r="A249" t="inlineStr">
      <is>
        <t>Иные межбюджетные трансферты</t>
      </is>
    </oc>
    <nc r="A249" t="inlineStr">
      <is>
        <t>Субсидии автономным учреждениям на иные цели</t>
      </is>
    </nc>
    <odxf>
      <font>
        <color indexed="8"/>
        <name val="Times New Roman"/>
        <family val="1"/>
      </font>
    </odxf>
    <ndxf>
      <font>
        <color indexed="8"/>
        <name val="Times New Roman"/>
        <family val="1"/>
      </font>
    </ndxf>
  </rcc>
  <rrc rId="9198" sId="1" ref="A265:XFD267" action="insertRow"/>
  <rcc rId="9199" sId="1" odxf="1" dxf="1">
    <nc r="A265" t="inlineStr">
      <is>
    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    </is>
    </nc>
    <odxf>
      <font>
        <i val="0"/>
        <color indexed="8"/>
        <name val="Times New Roman"/>
        <family val="1"/>
      </font>
      <alignment horizontal="left" vertical="center"/>
    </odxf>
    <ndxf>
      <font>
        <i/>
        <color indexed="8"/>
        <name val="Times New Roman"/>
        <family val="1"/>
      </font>
      <alignment horizontal="general" vertical="top"/>
    </ndxf>
  </rcc>
  <rcc rId="9200" sId="1" odxf="1" dxf="1">
    <nc r="B265" t="inlineStr">
      <is>
        <t>968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201" sId="1" odxf="1" dxf="1">
    <nc r="C265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202" sId="1" odxf="1" dxf="1">
    <nc r="D265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265" start="0" length="0">
    <dxf>
      <font>
        <i/>
        <name val="Times New Roman"/>
        <family val="1"/>
      </font>
    </dxf>
  </rfmt>
  <rfmt sheetId="1" sqref="F265" start="0" length="0">
    <dxf>
      <font>
        <i/>
        <name val="Times New Roman"/>
        <family val="1"/>
      </font>
    </dxf>
  </rfmt>
  <rcc rId="9203" sId="1" odxf="1" dxf="1">
    <nc r="G265">
      <f>G266+G267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204" sId="1" odxf="1" dxf="1">
    <nc r="A266" t="inlineStr">
      <is>
        <t>Иные межбюджетные трансферты</t>
      </is>
    </nc>
    <odxf>
      <font>
        <color indexed="8"/>
        <name val="Times New Roman"/>
        <family val="1"/>
      </font>
      <fill>
        <patternFill patternType="none">
          <bgColor indexed="65"/>
        </patternFill>
      </fill>
    </odxf>
    <ndxf>
      <font>
        <color indexed="8"/>
        <name val="Times New Roman"/>
        <family val="1"/>
      </font>
      <fill>
        <patternFill patternType="solid">
          <bgColor theme="0"/>
        </patternFill>
      </fill>
    </ndxf>
  </rcc>
  <rcc rId="9205" sId="1">
    <nc r="B266" t="inlineStr">
      <is>
        <t>968</t>
      </is>
    </nc>
  </rcc>
  <rcc rId="9206" sId="1">
    <nc r="C266" t="inlineStr">
      <is>
        <t>05</t>
      </is>
    </nc>
  </rcc>
  <rcc rId="9207" sId="1">
    <nc r="D266" t="inlineStr">
      <is>
        <t>05</t>
      </is>
    </nc>
  </rcc>
  <rcc rId="9208" sId="1">
    <nc r="F266" t="inlineStr">
      <is>
        <t>540</t>
      </is>
    </nc>
  </rcc>
  <rcc rId="9209" sId="1">
    <nc r="A267" t="inlineStr">
      <is>
        <t>Субсидии автономным учреждениям на иные цели</t>
      </is>
    </nc>
  </rcc>
  <rcc rId="9210" sId="1">
    <nc r="B267" t="inlineStr">
      <is>
        <t>968</t>
      </is>
    </nc>
  </rcc>
  <rcc rId="9211" sId="1">
    <nc r="C267" t="inlineStr">
      <is>
        <t>05</t>
      </is>
    </nc>
  </rcc>
  <rcc rId="9212" sId="1">
    <nc r="D267" t="inlineStr">
      <is>
        <t>05</t>
      </is>
    </nc>
  </rcc>
  <rcc rId="9213" sId="1">
    <nc r="F267" t="inlineStr">
      <is>
        <t>622</t>
      </is>
    </nc>
  </rcc>
  <rcc rId="9214" sId="1">
    <nc r="E265" t="inlineStr">
      <is>
        <t>999F2 5424F</t>
      </is>
    </nc>
  </rcc>
  <rcc rId="9215" sId="1">
    <nc r="E266" t="inlineStr">
      <is>
        <t>999F2 5424F</t>
      </is>
    </nc>
  </rcc>
  <rcc rId="9216" sId="1">
    <nc r="E267" t="inlineStr">
      <is>
        <t>999F2 54240F</t>
      </is>
    </nc>
  </rcc>
  <rcc rId="9217" sId="1" numFmtId="4">
    <nc r="G266">
      <v>100000</v>
    </nc>
  </rcc>
  <rcc rId="9218" sId="1" numFmtId="4">
    <nc r="G267">
      <v>100000</v>
    </nc>
  </rcc>
  <rcc rId="9219" sId="1">
    <oc r="G261">
      <f>G262</f>
    </oc>
    <nc r="G261">
      <f>G262+G265</f>
    </nc>
  </rcc>
  <rcv guid="{73FC67B9-3A5E-4402-A781-D3BF0209130F}" action="delete"/>
  <rdn rId="0" localSheetId="1" customView="1" name="Z_73FC67B9_3A5E_4402_A781_D3BF0209130F_.wvu.PrintArea" hidden="1" oldHidden="1">
    <formula>Ведом.структура!$A$1:$G$782</formula>
    <oldFormula>Ведом.структура!$A$1:$G$782</oldFormula>
  </rdn>
  <rdn rId="0" localSheetId="1" customView="1" name="Z_73FC67B9_3A5E_4402_A781_D3BF0209130F_.wvu.FilterData" hidden="1" oldHidden="1">
    <formula>Ведом.структура!$A$17:$I$780</formula>
    <oldFormula>Ведом.структура!$A$17:$I$780</oldFormula>
  </rdn>
  <rcv guid="{73FC67B9-3A5E-4402-A781-D3BF0209130F}" action="add"/>
</revisions>
</file>

<file path=xl/revisions/revisionLog173.xml><?xml version="1.0" encoding="utf-8"?>
<revisions xmlns="http://schemas.openxmlformats.org/spreadsheetml/2006/main" xmlns:r="http://schemas.openxmlformats.org/officeDocument/2006/relationships">
  <rcv guid="{B67934D4-E797-41BD-A015-871403995F47}" action="delete"/>
  <rdn rId="0" localSheetId="1" customView="1" name="Z_B67934D4_E797_41BD_A015_871403995F47_.wvu.PrintArea" hidden="1" oldHidden="1">
    <formula>Ведом.структура!$A$1:$G$622</formula>
    <oldFormula>Ведом.структура!$A$1:$G$622</oldFormula>
  </rdn>
  <rdn rId="0" localSheetId="1" customView="1" name="Z_B67934D4_E797_41BD_A015_871403995F47_.wvu.FilterData" hidden="1" oldHidden="1">
    <formula>Ведом.структура!$A$17:$G$630</formula>
    <oldFormula>Ведом.структура!$A$17:$G$630</oldFormula>
  </rdn>
  <rcv guid="{B67934D4-E797-41BD-A015-871403995F47}" action="add"/>
</revisions>
</file>

<file path=xl/revisions/revisionLog17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22" sId="1" numFmtId="4">
    <oc r="G303">
      <v>3</v>
    </oc>
    <nc r="G303">
      <v>13</v>
    </nc>
  </rcc>
  <rcc rId="9223" sId="1" numFmtId="4">
    <oc r="G309">
      <v>35.82</v>
    </oc>
    <nc r="G309">
      <v>53.999000000000002</v>
    </nc>
  </rcc>
  <rcc rId="9224" sId="1" numFmtId="4">
    <oc r="G310">
      <v>33</v>
    </oc>
    <nc r="G310">
      <v>14.821</v>
    </nc>
  </rcc>
  <rcc rId="9225" sId="1" numFmtId="4">
    <oc r="G314">
      <v>86</v>
    </oc>
    <nc r="G314">
      <v>132.38939999999999</v>
    </nc>
  </rcc>
  <rcc rId="9226" sId="1" numFmtId="4">
    <oc r="G315">
      <v>295.16000000000003</v>
    </oc>
    <nc r="G315">
      <v>248.7706</v>
    </nc>
  </rcc>
  <rcc rId="9227" sId="1" numFmtId="4">
    <oc r="G319">
      <v>126.57</v>
    </oc>
    <nc r="G319">
      <v>128.0676</v>
    </nc>
  </rcc>
  <rcc rId="9228" sId="1" numFmtId="4">
    <oc r="G320">
      <v>63.284999999999997</v>
    </oc>
    <nc r="G320">
      <v>61.787399999999998</v>
    </nc>
  </rcc>
  <rrc rId="9229" sId="1" ref="A332:XFD333" action="insertRow"/>
  <rfmt sheetId="1" sqref="A332" start="0" length="0">
    <dxf>
      <font>
        <b val="0"/>
        <i/>
        <color indexed="8"/>
        <name val="Times New Roman"/>
        <family val="1"/>
      </font>
      <fill>
        <patternFill patternType="solid"/>
      </fill>
      <alignment horizontal="left"/>
    </dxf>
  </rfmt>
  <rfmt sheetId="1" sqref="B332" start="0" length="0">
    <dxf>
      <font>
        <b val="0"/>
        <i/>
        <name val="Times New Roman"/>
        <family val="1"/>
      </font>
    </dxf>
  </rfmt>
  <rfmt sheetId="1" sqref="C332" start="0" length="0">
    <dxf>
      <font>
        <b val="0"/>
        <i/>
        <name val="Times New Roman"/>
        <family val="1"/>
      </font>
    </dxf>
  </rfmt>
  <rfmt sheetId="1" sqref="D332" start="0" length="0">
    <dxf>
      <font>
        <b val="0"/>
        <i/>
        <name val="Times New Roman"/>
        <family val="1"/>
      </font>
    </dxf>
  </rfmt>
  <rfmt sheetId="1" sqref="E332" start="0" length="0">
    <dxf>
      <font>
        <b val="0"/>
        <i/>
        <name val="Times New Roman"/>
        <family val="1"/>
      </font>
    </dxf>
  </rfmt>
  <rfmt sheetId="1" sqref="F332" start="0" length="0">
    <dxf>
      <font>
        <b val="0"/>
        <i/>
        <name val="Times New Roman"/>
        <family val="1"/>
      </font>
    </dxf>
  </rfmt>
  <rfmt sheetId="1" sqref="G332" start="0" length="0">
    <dxf>
      <font>
        <b val="0"/>
        <i/>
        <name val="Times New Roman"/>
        <family val="1"/>
      </font>
    </dxf>
  </rfmt>
  <rfmt sheetId="1" sqref="A333" start="0" length="0">
    <dxf>
      <font>
        <b val="0"/>
        <name val="Times New Roman"/>
        <family val="1"/>
      </font>
      <fill>
        <patternFill patternType="solid">
          <bgColor theme="0"/>
        </patternFill>
      </fill>
      <alignment horizontal="left"/>
    </dxf>
  </rfmt>
  <rfmt sheetId="1" sqref="B333" start="0" length="0">
    <dxf>
      <font>
        <b val="0"/>
        <name val="Times New Roman"/>
        <family val="1"/>
      </font>
    </dxf>
  </rfmt>
  <rfmt sheetId="1" sqref="C333" start="0" length="0">
    <dxf>
      <font>
        <b val="0"/>
        <name val="Times New Roman"/>
        <family val="1"/>
      </font>
    </dxf>
  </rfmt>
  <rfmt sheetId="1" sqref="D333" start="0" length="0">
    <dxf>
      <font>
        <b val="0"/>
        <name val="Times New Roman"/>
        <family val="1"/>
      </font>
    </dxf>
  </rfmt>
  <rfmt sheetId="1" sqref="E333" start="0" length="0">
    <dxf>
      <font>
        <b val="0"/>
        <name val="Times New Roman"/>
        <family val="1"/>
      </font>
    </dxf>
  </rfmt>
  <rfmt sheetId="1" sqref="F333" start="0" length="0">
    <dxf>
      <font>
        <b val="0"/>
        <name val="Times New Roman"/>
        <family val="1"/>
      </font>
    </dxf>
  </rfmt>
  <rfmt sheetId="1" sqref="G333" start="0" length="0">
    <dxf>
      <font>
        <b val="0"/>
        <name val="Times New Roman"/>
        <family val="1"/>
      </font>
    </dxf>
  </rfmt>
  <rcc rId="9230" sId="1">
    <oc r="G331">
      <f>G334</f>
    </oc>
    <nc r="G331">
      <f>G334+G332</f>
    </nc>
  </rcc>
  <rcc rId="9231" sId="1">
    <nc r="A332" t="inlineStr">
      <is>
        <t>За достижение показателей деятельности органов исполнительной власти Республики Бурятия</t>
      </is>
    </nc>
  </rcc>
  <rcc rId="9232" sId="1" numFmtId="30">
    <nc r="B332">
      <v>968</v>
    </nc>
  </rcc>
  <rcc rId="9233" sId="1">
    <nc r="E332" t="inlineStr">
      <is>
        <t>99900 55493</t>
      </is>
    </nc>
  </rcc>
  <rfmt sheetId="1" sqref="F332" start="0" length="0">
    <dxf>
      <font>
        <b/>
        <i val="0"/>
        <name val="Times New Roman"/>
        <family val="1"/>
      </font>
    </dxf>
  </rfmt>
  <rfmt sheetId="1" sqref="G332" start="0" length="0">
    <dxf>
      <fill>
        <patternFill patternType="none">
          <bgColor indexed="65"/>
        </patternFill>
      </fill>
    </dxf>
  </rfmt>
  <rfmt sheetId="1" sqref="A333" start="0" length="0">
    <dxf>
      <font>
        <color indexed="8"/>
        <name val="Times New Roman"/>
        <family val="1"/>
      </font>
      <fill>
        <patternFill>
          <bgColor indexed="65"/>
        </patternFill>
      </fill>
    </dxf>
  </rfmt>
  <rcc rId="9234" sId="1" numFmtId="30">
    <nc r="B333">
      <v>968</v>
    </nc>
  </rcc>
  <rcc rId="9235" sId="1">
    <nc r="E333" t="inlineStr">
      <is>
        <t>99900 55493</t>
      </is>
    </nc>
  </rcc>
  <rfmt sheetId="1" sqref="G333" start="0" length="0">
    <dxf>
      <fill>
        <patternFill patternType="none">
          <bgColor indexed="65"/>
        </patternFill>
      </fill>
    </dxf>
  </rfmt>
  <rcc rId="9236" sId="1" numFmtId="4">
    <nc r="G333">
      <v>287.61200000000002</v>
    </nc>
  </rcc>
  <rcc rId="9237" sId="1">
    <nc r="G332">
      <f>G333</f>
    </nc>
  </rcc>
  <rcc rId="9238" sId="1">
    <nc r="F333" t="inlineStr">
      <is>
        <t>540</t>
      </is>
    </nc>
  </rcc>
  <rcc rId="9239" sId="1" odxf="1" dxf="1">
    <nc r="A333" t="inlineStr">
      <is>
        <t>Иные межбюджетные трансферты</t>
      </is>
    </nc>
    <ndxf>
      <font>
        <color indexed="8"/>
        <name val="Times New Roman"/>
        <family val="1"/>
      </font>
      <fill>
        <patternFill>
          <bgColor theme="0"/>
        </patternFill>
      </fill>
    </ndxf>
  </rcc>
  <rcc rId="9240" sId="1">
    <nc r="C332" t="inlineStr">
      <is>
        <t>14</t>
      </is>
    </nc>
  </rcc>
  <rcc rId="9241" sId="1">
    <nc r="D332" t="inlineStr">
      <is>
        <t>03</t>
      </is>
    </nc>
  </rcc>
  <rcc rId="9242" sId="1">
    <nc r="D333" t="inlineStr">
      <is>
        <t>03</t>
      </is>
    </nc>
  </rcc>
  <rcc rId="9243" sId="1">
    <nc r="C333" t="inlineStr">
      <is>
        <t>14</t>
      </is>
    </nc>
  </rcc>
</revisions>
</file>

<file path=xl/revisions/revisionLog1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44" sId="1" numFmtId="4">
    <oc r="G343">
      <v>132569.29999999999</v>
    </oc>
    <nc r="G343">
      <v>134415.1</v>
    </nc>
  </rcc>
  <rcc rId="9245" sId="1" numFmtId="4">
    <oc r="G347">
      <v>38065.214169999999</v>
    </oc>
    <nc r="G347">
      <v>39277.27248</v>
    </nc>
  </rcc>
  <rrc rId="9246" sId="1" ref="A348:XFD348" action="insertRow"/>
  <rcc rId="9247" sId="1" numFmtId="30">
    <nc r="B348">
      <v>969</v>
    </nc>
  </rcc>
  <rcc rId="9248" sId="1">
    <nc r="C348" t="inlineStr">
      <is>
        <t>07</t>
      </is>
    </nc>
  </rcc>
  <rcc rId="9249" sId="1">
    <nc r="D348" t="inlineStr">
      <is>
        <t>01</t>
      </is>
    </nc>
  </rcc>
  <rcc rId="9250" sId="1">
    <nc r="E348" t="inlineStr">
      <is>
        <t>10101 83010</t>
      </is>
    </nc>
  </rcc>
  <rcc rId="9251" sId="1">
    <nc r="F348" t="inlineStr">
      <is>
        <t>612</t>
      </is>
    </nc>
  </rcc>
  <rcc rId="9252" sId="1" numFmtId="4">
    <nc r="G348">
      <v>51.724139999999998</v>
    </nc>
  </rcc>
  <rcc rId="9253" sId="1">
    <oc r="G346">
      <f>G347</f>
    </oc>
    <nc r="G346">
      <f>G347+G348</f>
    </nc>
  </rcc>
  <rcc rId="9254" sId="1" odxf="1" dxf="1">
    <nc r="A348" t="inlineStr">
      <is>
        <t>Субсидии бюджетным учреждениям на иные цели</t>
      </is>
    </nc>
    <ndxf>
      <font>
        <color indexed="8"/>
        <name val="Times New Roman"/>
        <family val="1"/>
      </font>
      <fill>
        <patternFill patternType="solid"/>
      </fill>
      <alignment horizontal="left"/>
    </ndxf>
  </rcc>
  <rcc rId="9255" sId="1" numFmtId="4">
    <oc r="G352">
      <v>38193.5</v>
    </oc>
    <nc r="G352">
      <v>10785.792670000001</v>
    </nc>
  </rcc>
  <rcc rId="9256" sId="1" numFmtId="4">
    <oc r="G364">
      <v>75772.831179999994</v>
    </oc>
    <nc r="G364">
      <v>79316.298869999999</v>
    </nc>
  </rcc>
  <rrc rId="9257" sId="1" ref="A365:XFD365" action="insertRow"/>
  <rcc rId="9258" sId="1">
    <nc r="B365" t="inlineStr">
      <is>
        <t>969</t>
      </is>
    </nc>
  </rcc>
  <rcc rId="9259" sId="1">
    <nc r="C365" t="inlineStr">
      <is>
        <t>07</t>
      </is>
    </nc>
  </rcc>
  <rcc rId="9260" sId="1">
    <nc r="D365" t="inlineStr">
      <is>
        <t>02</t>
      </is>
    </nc>
  </rcc>
  <rcc rId="9261" sId="1">
    <nc r="E365" t="inlineStr">
      <is>
        <t>10201 83020</t>
      </is>
    </nc>
  </rcc>
  <rcc rId="9262" sId="1">
    <nc r="F365" t="inlineStr">
      <is>
        <t>612</t>
      </is>
    </nc>
  </rcc>
  <rcc rId="9263" sId="1" numFmtId="4">
    <nc r="G365">
      <v>51.724139999999998</v>
    </nc>
  </rcc>
  <rcc rId="9264" sId="1">
    <oc r="G363">
      <f>G364</f>
    </oc>
    <nc r="G363">
      <f>G364+G365</f>
    </nc>
  </rcc>
  <rcc rId="9265" sId="1" odxf="1" dxf="1">
    <nc r="A365" t="inlineStr">
      <is>
        <t>Субсидии бюджетным учреждениям на иные цели</t>
      </is>
    </nc>
    <ndxf>
      <font>
        <color indexed="8"/>
        <name val="Times New Roman"/>
        <family val="1"/>
      </font>
      <fill>
        <patternFill patternType="solid"/>
      </fill>
      <alignment horizontal="left"/>
    </ndxf>
  </rcc>
  <rrc rId="9266" sId="1" ref="A366:XFD367" action="insertRow"/>
  <rcc rId="9267" sId="1" odxf="1" dxf="1">
    <nc r="A366" t="inlineStr">
      <is>
        <t>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    </is>
    </nc>
    <odxf>
      <font>
        <i val="0"/>
        <color indexed="8"/>
        <name val="Times New Roman"/>
        <family val="1"/>
      </font>
    </odxf>
    <ndxf>
      <font>
        <i/>
        <color indexed="8"/>
        <name val="Times New Roman"/>
        <family val="1"/>
      </font>
    </ndxf>
  </rcc>
  <rcc rId="9268" sId="1" odxf="1" dxf="1" numFmtId="30">
    <nc r="B366">
      <v>969</v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269" sId="1" odxf="1" dxf="1">
    <nc r="C366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270" sId="1" odxf="1" dxf="1">
    <nc r="D366" t="inlineStr">
      <is>
        <t>02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271" sId="1" odxf="1" dxf="1">
    <nc r="E366" t="inlineStr">
      <is>
        <t>10201 L3040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366" start="0" length="0">
    <dxf>
      <font>
        <i/>
        <name val="Times New Roman"/>
        <family val="1"/>
      </font>
    </dxf>
  </rfmt>
  <rcc rId="9272" sId="1" odxf="1" dxf="1">
    <nc r="G366">
      <f>G367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H366" start="0" length="0">
    <dxf>
      <font>
        <i val="0"/>
        <name val="Times New Roman CYR"/>
        <family val="1"/>
      </font>
    </dxf>
  </rfmt>
  <rcc rId="9273" sId="1" odxf="1" dxf="1">
    <nc r="I366">
      <v>576.6</v>
    </nc>
    <odxf>
      <font>
        <i/>
        <name val="Times New Roman CYR"/>
        <family val="1"/>
      </font>
    </odxf>
    <ndxf>
      <font>
        <i val="0"/>
        <name val="Times New Roman CYR"/>
        <family val="1"/>
      </font>
    </ndxf>
  </rcc>
  <rfmt sheetId="1" sqref="J366" start="0" length="0">
    <dxf>
      <font>
        <i val="0"/>
        <name val="Times New Roman CYR"/>
        <family val="1"/>
      </font>
    </dxf>
  </rfmt>
  <rfmt sheetId="1" sqref="K366" start="0" length="0">
    <dxf>
      <font>
        <i val="0"/>
        <name val="Times New Roman CYR"/>
        <family val="1"/>
      </font>
    </dxf>
  </rfmt>
  <rfmt sheetId="1" sqref="A366:XFD366" start="0" length="0">
    <dxf>
      <font>
        <i val="0"/>
        <name val="Times New Roman CYR"/>
        <family val="1"/>
      </font>
    </dxf>
  </rfmt>
  <rcc rId="9274" sId="1">
    <nc r="A367" t="inlineStr">
      <is>
        <t>Субсидии бюджетным учреждениям на иные цели</t>
      </is>
    </nc>
  </rcc>
  <rcc rId="9275" sId="1" numFmtId="30">
    <nc r="B367">
      <v>969</v>
    </nc>
  </rcc>
  <rcc rId="9276" sId="1">
    <nc r="C367" t="inlineStr">
      <is>
        <t>07</t>
      </is>
    </nc>
  </rcc>
  <rcc rId="9277" sId="1">
    <nc r="D367" t="inlineStr">
      <is>
        <t>02</t>
      </is>
    </nc>
  </rcc>
  <rcc rId="9278" sId="1">
    <nc r="E367" t="inlineStr">
      <is>
        <t>10201 L3040</t>
      </is>
    </nc>
  </rcc>
  <rcc rId="9279" sId="1">
    <nc r="F367" t="inlineStr">
      <is>
        <t>612</t>
      </is>
    </nc>
  </rcc>
  <rcc rId="9280" sId="1">
    <nc r="G367">
      <f>29257.6+295.5</f>
    </nc>
  </rcc>
  <rfmt sheetId="1" sqref="H367" start="0" length="0">
    <dxf>
      <font>
        <i val="0"/>
        <name val="Times New Roman CYR"/>
        <family val="1"/>
      </font>
    </dxf>
  </rfmt>
  <rcc rId="9281" sId="1" odxf="1" dxf="1">
    <nc r="I367">
      <f>#REF!-I366</f>
    </nc>
    <odxf>
      <font>
        <i/>
        <name val="Times New Roman CYR"/>
        <family val="1"/>
      </font>
      <numFmt numFmtId="0" formatCode="General"/>
    </odxf>
    <ndxf>
      <font>
        <i val="0"/>
        <name val="Times New Roman CYR"/>
        <family val="1"/>
      </font>
      <numFmt numFmtId="165" formatCode="0.00000"/>
    </ndxf>
  </rcc>
  <rfmt sheetId="1" sqref="J367" start="0" length="0">
    <dxf>
      <font>
        <i val="0"/>
        <name val="Times New Roman CYR"/>
        <family val="1"/>
      </font>
    </dxf>
  </rfmt>
  <rfmt sheetId="1" sqref="K367" start="0" length="0">
    <dxf>
      <font>
        <i val="0"/>
        <name val="Times New Roman CYR"/>
        <family val="1"/>
      </font>
    </dxf>
  </rfmt>
  <rfmt sheetId="1" sqref="A367:XFD367" start="0" length="0">
    <dxf>
      <font>
        <i val="0"/>
        <name val="Times New Roman CYR"/>
        <family val="1"/>
      </font>
    </dxf>
  </rfmt>
  <rcc rId="9282" sId="1" numFmtId="4">
    <oc r="G377">
      <v>131385.20000000001</v>
    </oc>
    <nc r="G377">
      <v>132589.20000000001</v>
    </nc>
  </rcc>
  <rrc rId="9283" sId="1" ref="A368:XFD369" action="insertRow"/>
  <rm rId="9284" sheetId="1" source="A378:XFD379" destination="A368:XFD369" sourceSheetId="1">
    <rfmt sheetId="1" xfDxf="1" sqref="A368:XFD368" start="0" length="0">
      <dxf>
        <font>
          <name val="Times New Roman CYR"/>
          <family val="1"/>
        </font>
        <alignment wrapText="1"/>
      </dxf>
    </rfmt>
    <rfmt sheetId="1" xfDxf="1" sqref="A369:XFD369" start="0" length="0">
      <dxf>
        <font>
          <name val="Times New Roman CYR"/>
          <family val="1"/>
        </font>
        <alignment wrapText="1"/>
      </dxf>
    </rfmt>
    <rfmt sheetId="1" sqref="A368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6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6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6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6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6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68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68" start="0" length="0">
      <dxf>
        <numFmt numFmtId="165" formatCode="0.00000"/>
      </dxf>
    </rfmt>
    <rfmt sheetId="1" sqref="A369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6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6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6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6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6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69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69" start="0" length="0">
      <dxf>
        <numFmt numFmtId="165" formatCode="0.00000"/>
      </dxf>
    </rfmt>
  </rm>
  <rrc rId="9285" sId="1" ref="A378:XFD378" action="deleteRow">
    <rfmt sheetId="1" xfDxf="1" sqref="A378:XFD378" start="0" length="0">
      <dxf>
        <font>
          <name val="Times New Roman CYR"/>
          <family val="1"/>
        </font>
        <alignment wrapText="1"/>
      </dxf>
    </rfmt>
  </rrc>
  <rrc rId="9286" sId="1" ref="A378:XFD378" action="deleteRow">
    <rfmt sheetId="1" xfDxf="1" sqref="A378:XFD378" start="0" length="0">
      <dxf>
        <font>
          <name val="Times New Roman CYR"/>
          <family val="1"/>
        </font>
        <alignment wrapText="1"/>
      </dxf>
    </rfmt>
  </rrc>
  <rcc rId="9287" sId="1" numFmtId="4">
    <oc r="G377">
      <v>22123.4</v>
    </oc>
    <nc r="G377">
      <v>23957.200000000001</v>
    </nc>
  </rcc>
  <rrc rId="9288" sId="1" ref="A370:XFD371" action="insertRow"/>
  <rm rId="9289" sheetId="1" source="A378:XFD379" destination="A370:XFD371" sourceSheetId="1">
    <rfmt sheetId="1" xfDxf="1" sqref="A370:XFD370" start="0" length="0">
      <dxf>
        <font>
          <i/>
          <name val="Times New Roman CYR"/>
          <family val="1"/>
        </font>
        <alignment wrapText="1"/>
      </dxf>
    </rfmt>
    <rfmt sheetId="1" xfDxf="1" sqref="A371:XFD371" start="0" length="0">
      <dxf>
        <font>
          <i/>
          <name val="Times New Roman CYR"/>
          <family val="1"/>
        </font>
        <alignment wrapText="1"/>
      </dxf>
    </rfmt>
    <rfmt sheetId="1" sqref="A370" start="0" length="0">
      <dxf>
        <font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70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70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70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70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70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70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371" start="0" length="0">
      <dxf>
        <font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71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71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71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71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71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71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9290" sId="1" ref="A378:XFD378" action="deleteRow">
    <rfmt sheetId="1" xfDxf="1" sqref="A378:XFD378" start="0" length="0">
      <dxf>
        <font>
          <name val="Times New Roman CYR"/>
          <family val="1"/>
        </font>
        <alignment wrapText="1"/>
      </dxf>
    </rfmt>
  </rrc>
  <rrc rId="9291" sId="1" ref="A378:XFD378" action="deleteRow">
    <rfmt sheetId="1" xfDxf="1" sqref="A378:XFD378" start="0" length="0">
      <dxf>
        <font>
          <name val="Times New Roman CYR"/>
          <family val="1"/>
        </font>
        <alignment wrapText="1"/>
      </dxf>
    </rfmt>
  </rrc>
  <rcc rId="9292" sId="1" numFmtId="4">
    <oc r="G375">
      <v>987.654</v>
    </oc>
    <nc r="G375">
      <v>585.20500000000004</v>
    </nc>
  </rcc>
  <rrc rId="9293" sId="1" ref="A383:XFD384" action="insertRow"/>
  <rm rId="9294" sheetId="1" source="A388:XFD389" destination="A383:XFD384" sourceSheetId="1">
    <rfmt sheetId="1" xfDxf="1" sqref="A383:XFD383" start="0" length="0">
      <dxf>
        <font>
          <i/>
          <name val="Times New Roman CYR"/>
          <family val="1"/>
        </font>
        <alignment wrapText="1"/>
      </dxf>
    </rfmt>
    <rfmt sheetId="1" xfDxf="1" sqref="A384:XFD384" start="0" length="0">
      <dxf>
        <font>
          <i/>
          <name val="Times New Roman CYR"/>
          <family val="1"/>
        </font>
        <alignment wrapText="1"/>
      </dxf>
    </rfmt>
    <rfmt sheetId="1" sqref="A383" start="0" length="0">
      <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83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83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83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83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83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83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384" start="0" length="0">
      <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84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84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84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84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84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84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9295" sId="1" ref="A388:XFD388" action="deleteRow">
    <rfmt sheetId="1" xfDxf="1" sqref="A388:XFD388" start="0" length="0">
      <dxf>
        <font>
          <name val="Times New Roman CYR"/>
          <family val="1"/>
        </font>
        <alignment wrapText="1"/>
      </dxf>
    </rfmt>
  </rrc>
  <rrc rId="9296" sId="1" ref="A388:XFD388" action="deleteRow">
    <rfmt sheetId="1" xfDxf="1" sqref="A388:XFD388" start="0" length="0">
      <dxf>
        <font>
          <name val="Times New Roman CYR"/>
          <family val="1"/>
        </font>
        <alignment wrapText="1"/>
      </dxf>
    </rfmt>
  </rrc>
  <rrc rId="9297" sId="1" ref="A383:XFD383" action="insertRow"/>
  <rm rId="9298" sheetId="1" source="A386:XFD386" destination="A383:XFD383" sourceSheetId="1">
    <rfmt sheetId="1" xfDxf="1" sqref="A383:XFD383" start="0" length="0">
      <dxf>
        <font>
          <i/>
          <name val="Times New Roman CYR"/>
          <family val="1"/>
        </font>
        <alignment wrapText="1"/>
      </dxf>
    </rfmt>
    <rfmt sheetId="1" sqref="A383" start="0" length="0">
      <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83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83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83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83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83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83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9299" sId="1" ref="A386:XFD386" action="deleteRow">
    <rfmt sheetId="1" xfDxf="1" sqref="A386:XFD386" start="0" length="0">
      <dxf>
        <font>
          <name val="Times New Roman CYR"/>
          <family val="1"/>
        </font>
        <alignment wrapText="1"/>
      </dxf>
    </rfmt>
  </rrc>
  <rrc rId="9300" sId="1" ref="A386:XFD387" action="insertRow"/>
  <rm rId="9301" sheetId="1" source="A390:XFD391" destination="A386:XFD387" sourceSheetId="1">
    <rfmt sheetId="1" xfDxf="1" sqref="A386:XFD386" start="0" length="0">
      <dxf>
        <font>
          <i/>
          <name val="Times New Roman CYR"/>
          <family val="1"/>
        </font>
        <alignment wrapText="1"/>
      </dxf>
    </rfmt>
    <rfmt sheetId="1" xfDxf="1" sqref="A387:XFD387" start="0" length="0">
      <dxf>
        <font>
          <i/>
          <name val="Times New Roman CYR"/>
          <family val="1"/>
        </font>
        <alignment wrapText="1"/>
      </dxf>
    </rfmt>
    <rfmt sheetId="1" sqref="A386" start="0" length="0">
      <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86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86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86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86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86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86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387" start="0" length="0">
      <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87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87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87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87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87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87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9302" sId="1" ref="A390:XFD390" action="deleteRow">
    <rfmt sheetId="1" xfDxf="1" sqref="A390:XFD390" start="0" length="0">
      <dxf>
        <font>
          <name val="Times New Roman CYR"/>
          <family val="1"/>
        </font>
        <alignment wrapText="1"/>
      </dxf>
    </rfmt>
  </rrc>
  <rrc rId="9303" sId="1" ref="A390:XFD390" action="deleteRow">
    <rfmt sheetId="1" xfDxf="1" sqref="A390:XFD390" start="0" length="0">
      <dxf>
        <font>
          <name val="Times New Roman CYR"/>
          <family val="1"/>
        </font>
        <alignment wrapText="1"/>
      </dxf>
    </rfmt>
  </rrc>
  <rcc rId="9304" sId="1" numFmtId="4">
    <oc r="G379">
      <f>4758</f>
    </oc>
    <nc r="G379">
      <v>4444.1000000000004</v>
    </nc>
  </rcc>
  <rcc rId="9305" sId="1" numFmtId="4">
    <oc r="G399">
      <v>6983.65002</v>
    </oc>
    <nc r="G399">
      <v>6959.4070199999996</v>
    </nc>
  </rcc>
  <rrc rId="9306" sId="1" ref="A407:XFD408" action="insertRow"/>
  <rcc rId="9307" sId="1" odxf="1" dxf="1">
    <nc r="A407" t="inlineStr">
      <is>
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</is>
    </nc>
    <odxf>
      <font>
        <i val="0"/>
        <color indexed="8"/>
        <name val="Times New Roman"/>
        <family val="1"/>
      </font>
      <fill>
        <patternFill patternType="solid"/>
      </fill>
      <alignment horizontal="left"/>
    </odxf>
    <ndxf>
      <font>
        <i/>
        <color indexed="8"/>
        <name val="Times New Roman"/>
        <family val="1"/>
      </font>
      <fill>
        <patternFill patternType="none"/>
      </fill>
      <alignment horizontal="general"/>
    </ndxf>
  </rcc>
  <rcc rId="9308" sId="1" odxf="1" dxf="1">
    <nc r="B407" t="inlineStr">
      <is>
        <t>969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309" sId="1" odxf="1" dxf="1">
    <nc r="C407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407" start="0" length="0">
    <dxf>
      <font>
        <i/>
        <name val="Times New Roman"/>
        <family val="1"/>
      </font>
    </dxf>
  </rfmt>
  <rfmt sheetId="1" sqref="E407" start="0" length="0">
    <dxf>
      <font>
        <i/>
        <name val="Times New Roman"/>
        <family val="1"/>
      </font>
    </dxf>
  </rfmt>
  <rfmt sheetId="1" sqref="F407" start="0" length="0">
    <dxf>
      <font>
        <i/>
        <name val="Times New Roman"/>
        <family val="1"/>
      </font>
    </dxf>
  </rfmt>
  <rcc rId="9310" sId="1" odxf="1" dxf="1">
    <nc r="G407">
      <f>G408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311" sId="1" odxf="1" dxf="1">
    <nc r="A408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  <odxf>
      <font>
        <color indexed="8"/>
        <name val="Times New Roman"/>
        <family val="1"/>
      </font>
      <fill>
        <patternFill patternType="solid"/>
      </fill>
      <alignment horizontal="left"/>
    </odxf>
    <ndxf>
      <font>
        <color indexed="8"/>
        <name val="Times New Roman"/>
        <family val="1"/>
      </font>
      <fill>
        <patternFill patternType="none"/>
      </fill>
      <alignment horizontal="general"/>
    </ndxf>
  </rcc>
  <rcc rId="9312" sId="1">
    <nc r="B408" t="inlineStr">
      <is>
        <t>969</t>
      </is>
    </nc>
  </rcc>
  <rcc rId="9313" sId="1">
    <nc r="C408" t="inlineStr">
      <is>
        <t>07</t>
      </is>
    </nc>
  </rcc>
  <rcc rId="9314" sId="1">
    <nc r="F408" t="inlineStr">
      <is>
        <t>611</t>
      </is>
    </nc>
  </rcc>
  <rfmt sheetId="1" sqref="H408" start="0" length="0">
    <dxf>
      <font>
        <i val="0"/>
        <name val="Times New Roman CYR"/>
        <family val="1"/>
      </font>
    </dxf>
  </rfmt>
  <rfmt sheetId="1" sqref="I408" start="0" length="0">
    <dxf>
      <font>
        <i val="0"/>
        <name val="Times New Roman CYR"/>
        <family val="1"/>
      </font>
    </dxf>
  </rfmt>
  <rfmt sheetId="1" sqref="J408" start="0" length="0">
    <dxf>
      <font>
        <i val="0"/>
        <name val="Times New Roman CYR"/>
        <family val="1"/>
      </font>
    </dxf>
  </rfmt>
  <rfmt sheetId="1" sqref="K408" start="0" length="0">
    <dxf>
      <font>
        <i val="0"/>
        <name val="Times New Roman CYR"/>
        <family val="1"/>
      </font>
    </dxf>
  </rfmt>
  <rfmt sheetId="1" sqref="A408:XFD408" start="0" length="0">
    <dxf>
      <font>
        <i val="0"/>
        <name val="Times New Roman CYR"/>
        <family val="1"/>
      </font>
    </dxf>
  </rfmt>
  <rcc rId="9315" sId="1">
    <nc r="D407" t="inlineStr">
      <is>
        <t>03</t>
      </is>
    </nc>
  </rcc>
  <rcc rId="9316" sId="1">
    <nc r="D408" t="inlineStr">
      <is>
        <t>03</t>
      </is>
    </nc>
  </rcc>
  <rcc rId="9317" sId="1">
    <nc r="E407" t="inlineStr">
      <is>
        <t>10301 S4760</t>
      </is>
    </nc>
  </rcc>
  <rcc rId="9318" sId="1">
    <nc r="E408" t="inlineStr">
      <is>
        <t>10301 S4760</t>
      </is>
    </nc>
  </rcc>
  <rcc rId="9319" sId="1" numFmtId="4">
    <nc r="G408">
      <v>358.01463999999999</v>
    </nc>
  </rcc>
  <rcc rId="9320" sId="1">
    <oc r="G397">
      <f>G398+G401+G404</f>
    </oc>
    <nc r="G397">
      <f>G398+G401+G404+G407</f>
    </nc>
  </rcc>
  <rcc rId="9321" sId="1" numFmtId="4">
    <oc r="G445">
      <v>218.7</v>
    </oc>
    <nc r="G445">
      <v>218.68226999999999</v>
    </nc>
  </rcc>
  <rcc rId="9322" sId="1" numFmtId="4">
    <oc r="G448">
      <v>9.4499999999999993</v>
    </oc>
    <nc r="G448">
      <v>9.4677299999999995</v>
    </nc>
  </rcc>
  <rrc rId="9323" sId="1" ref="A453:XFD453" action="insertRow"/>
  <rm rId="9324" sheetId="1" source="A451:XFD451" destination="A453:XFD453" sourceSheetId="1">
    <rfmt sheetId="1" xfDxf="1" sqref="A453:XFD453" start="0" length="0">
      <dxf>
        <font>
          <i/>
          <name val="Times New Roman CYR"/>
          <family val="1"/>
        </font>
        <alignment wrapText="1"/>
      </dxf>
    </rfmt>
    <rfmt sheetId="1" sqref="A453" start="0" length="0">
      <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53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53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53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53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53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53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9325" sId="1" ref="A451:XFD451" action="deleteRow">
    <rfmt sheetId="1" xfDxf="1" sqref="A451:XFD451" start="0" length="0">
      <dxf>
        <font>
          <name val="Times New Roman CYR"/>
          <family val="1"/>
        </font>
        <alignment wrapText="1"/>
      </dxf>
    </rfmt>
  </rrc>
  <rcc rId="9326" sId="1" numFmtId="4">
    <oc r="G451">
      <v>2996.32591</v>
    </oc>
    <nc r="G451">
      <v>3719.0776300000002</v>
    </nc>
  </rcc>
  <rrc rId="9327" sId="1" ref="A453:XFD453" action="insertRow"/>
  <rcc rId="9328" sId="1" numFmtId="30">
    <nc r="B453">
      <v>969</v>
    </nc>
  </rcc>
  <rcc rId="9329" sId="1">
    <nc r="C453" t="inlineStr">
      <is>
        <t>07</t>
      </is>
    </nc>
  </rcc>
  <rcc rId="9330" sId="1">
    <nc r="D453" t="inlineStr">
      <is>
        <t>09</t>
      </is>
    </nc>
  </rcc>
  <rcc rId="9331" sId="1">
    <nc r="E453" t="inlineStr">
      <is>
        <t>10501 83040</t>
      </is>
    </nc>
  </rcc>
  <rcc rId="9332" sId="1">
    <nc r="F453" t="inlineStr">
      <is>
        <t>340</t>
      </is>
    </nc>
  </rcc>
  <rcc rId="9333" sId="1" numFmtId="4">
    <nc r="G453">
      <v>87.3</v>
    </nc>
  </rcc>
  <rcc rId="9334" sId="1">
    <nc r="A453" t="inlineStr">
      <is>
        <t>Стипендии</t>
      </is>
    </nc>
  </rcc>
  <rcc rId="9335" sId="1" numFmtId="4">
    <oc r="G454">
      <v>35.700000000000003</v>
    </oc>
    <nc r="G454">
      <v>29.753</v>
    </nc>
  </rcc>
  <rcc rId="9336" sId="1" numFmtId="4">
    <oc r="G455">
      <v>48.5</v>
    </oc>
    <nc r="G455">
      <v>36.808</v>
    </nc>
  </rcc>
  <rcv guid="{73FC67B9-3A5E-4402-A781-D3BF0209130F}" action="delete"/>
  <rdn rId="0" localSheetId="1" customView="1" name="Z_73FC67B9_3A5E_4402_A781_D3BF0209130F_.wvu.PrintArea" hidden="1" oldHidden="1">
    <formula>Ведом.структура!$A$1:$G$791</formula>
    <oldFormula>Ведом.структура!$A$1:$G$791</oldFormula>
  </rdn>
  <rdn rId="0" localSheetId="1" customView="1" name="Z_73FC67B9_3A5E_4402_A781_D3BF0209130F_.wvu.FilterData" hidden="1" oldHidden="1">
    <formula>Ведом.структура!$A$17:$I$789</formula>
    <oldFormula>Ведом.структура!$A$17:$I$789</oldFormula>
  </rdn>
  <rcv guid="{73FC67B9-3A5E-4402-A781-D3BF0209130F}" action="add"/>
</revisions>
</file>

<file path=xl/revisions/revisionLog1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339" sId="1" ref="A459:XFD461" action="insertRow"/>
  <rcc rId="9340" sId="1" odxf="1" dxf="1">
    <nc r="A459" t="inlineStr">
      <is>
        <t xml:space="preserve">Фонд оплаты труда учреждений </t>
      </is>
    </nc>
    <odxf>
      <font>
        <color indexed="8"/>
        <name val="Times New Roman"/>
        <family val="1"/>
      </font>
      <numFmt numFmtId="0" formatCode="General"/>
      <fill>
        <patternFill patternType="solid"/>
      </fill>
      <alignment vertical="center"/>
      <border outline="0">
        <left/>
      </border>
    </odxf>
    <ndxf>
      <font>
        <color indexed="8"/>
        <name val="Times New Roman"/>
        <family val="1"/>
      </font>
      <numFmt numFmtId="30" formatCode="@"/>
      <fill>
        <patternFill patternType="none"/>
      </fill>
      <alignment vertical="top"/>
      <border outline="0">
        <left style="thin">
          <color indexed="64"/>
        </left>
      </border>
    </ndxf>
  </rcc>
  <rcc rId="9341" sId="1">
    <nc r="B459" t="inlineStr">
      <is>
        <t>968</t>
      </is>
    </nc>
  </rcc>
  <rcc rId="9342" sId="1">
    <nc r="E459" t="inlineStr">
      <is>
        <t>99900 S4760</t>
      </is>
    </nc>
  </rcc>
  <rcc rId="9343" sId="1">
    <nc r="F459" t="inlineStr">
      <is>
        <t>111</t>
      </is>
    </nc>
  </rcc>
  <rfmt sheetId="1" sqref="G459" start="0" length="0">
    <dxf>
      <fill>
        <patternFill patternType="none">
          <bgColor indexed="65"/>
        </patternFill>
      </fill>
    </dxf>
  </rfmt>
  <rfmt sheetId="1" sqref="H459" start="0" length="0">
    <dxf>
      <font>
        <i val="0"/>
        <name val="Times New Roman CYR"/>
        <family val="1"/>
      </font>
    </dxf>
  </rfmt>
  <rfmt sheetId="1" sqref="I459" start="0" length="0">
    <dxf>
      <font>
        <i val="0"/>
        <name val="Times New Roman CYR"/>
        <family val="1"/>
      </font>
    </dxf>
  </rfmt>
  <rfmt sheetId="1" sqref="J459" start="0" length="0">
    <dxf>
      <font>
        <i val="0"/>
        <name val="Times New Roman CYR"/>
        <family val="1"/>
      </font>
    </dxf>
  </rfmt>
  <rfmt sheetId="1" sqref="K459" start="0" length="0">
    <dxf>
      <font>
        <i val="0"/>
        <name val="Times New Roman CYR"/>
        <family val="1"/>
      </font>
    </dxf>
  </rfmt>
  <rfmt sheetId="1" sqref="A459:XFD459" start="0" length="0">
    <dxf>
      <font>
        <i val="0"/>
        <name val="Times New Roman CYR"/>
        <family val="1"/>
      </font>
    </dxf>
  </rfmt>
  <rcc rId="9344" sId="1" odxf="1" dxf="1">
    <nc r="A460" t="inlineStr">
      <is>
        <t>Взносы по обязательному социальному страхованию на выплаты по оплате труда работников и иные выплаты работникам учреждений</t>
      </is>
    </nc>
    <odxf>
      <border outline="0">
        <left/>
      </border>
    </odxf>
    <ndxf>
      <border outline="0">
        <left style="thin">
          <color indexed="64"/>
        </left>
      </border>
    </ndxf>
  </rcc>
  <rcc rId="9345" sId="1">
    <nc r="B460" t="inlineStr">
      <is>
        <t>968</t>
      </is>
    </nc>
  </rcc>
  <rcc rId="9346" sId="1">
    <nc r="E460" t="inlineStr">
      <is>
        <t>99900 S4760</t>
      </is>
    </nc>
  </rcc>
  <rcc rId="9347" sId="1">
    <nc r="F460" t="inlineStr">
      <is>
        <t>119</t>
      </is>
    </nc>
  </rcc>
  <rfmt sheetId="1" sqref="G460" start="0" length="0">
    <dxf>
      <fill>
        <patternFill patternType="none">
          <bgColor indexed="65"/>
        </patternFill>
      </fill>
    </dxf>
  </rfmt>
  <rfmt sheetId="1" sqref="H460" start="0" length="0">
    <dxf>
      <font>
        <i val="0"/>
        <name val="Times New Roman CYR"/>
        <family val="1"/>
      </font>
    </dxf>
  </rfmt>
  <rfmt sheetId="1" sqref="I460" start="0" length="0">
    <dxf>
      <font>
        <i val="0"/>
        <name val="Times New Roman CYR"/>
        <family val="1"/>
      </font>
    </dxf>
  </rfmt>
  <rfmt sheetId="1" sqref="J460" start="0" length="0">
    <dxf>
      <font>
        <i val="0"/>
        <name val="Times New Roman CYR"/>
        <family val="1"/>
      </font>
    </dxf>
  </rfmt>
  <rfmt sheetId="1" sqref="K460" start="0" length="0">
    <dxf>
      <font>
        <i val="0"/>
        <name val="Times New Roman CYR"/>
        <family val="1"/>
      </font>
    </dxf>
  </rfmt>
  <rfmt sheetId="1" sqref="A460:XFD460" start="0" length="0">
    <dxf>
      <font>
        <i val="0"/>
        <name val="Times New Roman CYR"/>
        <family val="1"/>
      </font>
    </dxf>
  </rfmt>
  <rfmt sheetId="1" sqref="A461" start="0" length="0">
    <dxf>
      <font>
        <color indexed="8"/>
        <name val="Times New Roman"/>
        <family val="1"/>
      </font>
      <fill>
        <patternFill patternType="none"/>
      </fill>
      <alignment vertical="top"/>
      <border outline="0">
        <left style="thin">
          <color indexed="64"/>
        </left>
      </border>
    </dxf>
  </rfmt>
  <rcc rId="9348" sId="1">
    <nc r="B461" t="inlineStr">
      <is>
        <t>968</t>
      </is>
    </nc>
  </rcc>
  <rcc rId="9349" sId="1">
    <nc r="E461" t="inlineStr">
      <is>
        <t>99900 S4760</t>
      </is>
    </nc>
  </rcc>
  <rfmt sheetId="1" sqref="G461" start="0" length="0">
    <dxf>
      <fill>
        <patternFill patternType="none">
          <bgColor indexed="65"/>
        </patternFill>
      </fill>
    </dxf>
  </rfmt>
  <rfmt sheetId="1" sqref="H461" start="0" length="0">
    <dxf>
      <font>
        <i val="0"/>
        <name val="Times New Roman CYR"/>
        <family val="1"/>
      </font>
    </dxf>
  </rfmt>
  <rfmt sheetId="1" sqref="I461" start="0" length="0">
    <dxf>
      <font>
        <i val="0"/>
        <name val="Times New Roman CYR"/>
        <family val="1"/>
      </font>
    </dxf>
  </rfmt>
  <rfmt sheetId="1" sqref="J461" start="0" length="0">
    <dxf>
      <font>
        <i val="0"/>
        <name val="Times New Roman CYR"/>
        <family val="1"/>
      </font>
    </dxf>
  </rfmt>
  <rfmt sheetId="1" sqref="K461" start="0" length="0">
    <dxf>
      <font>
        <i val="0"/>
        <name val="Times New Roman CYR"/>
        <family val="1"/>
      </font>
    </dxf>
  </rfmt>
  <rfmt sheetId="1" sqref="A461:XFD461" start="0" length="0">
    <dxf>
      <font>
        <i val="0"/>
        <name val="Times New Roman CYR"/>
        <family val="1"/>
      </font>
    </dxf>
  </rfmt>
  <rcc rId="9350" sId="1">
    <nc r="C459" t="inlineStr">
      <is>
        <t>07</t>
      </is>
    </nc>
  </rcc>
  <rcc rId="9351" sId="1">
    <nc r="C460" t="inlineStr">
      <is>
        <t>07</t>
      </is>
    </nc>
  </rcc>
  <rcc rId="9352" sId="1">
    <nc r="C461" t="inlineStr">
      <is>
        <t>07</t>
      </is>
    </nc>
  </rcc>
  <rcc rId="9353" sId="1">
    <nc r="D459" t="inlineStr">
      <is>
        <t>09</t>
      </is>
    </nc>
  </rcc>
  <rcc rId="9354" sId="1">
    <nc r="D460" t="inlineStr">
      <is>
        <t>09</t>
      </is>
    </nc>
  </rcc>
  <rcc rId="9355" sId="1">
    <nc r="D461" t="inlineStr">
      <is>
        <t>09</t>
      </is>
    </nc>
  </rcc>
  <rcc rId="9356" sId="1" numFmtId="4">
    <nc r="G459">
      <v>2937.47586</v>
    </nc>
  </rcc>
  <rcc rId="9357" sId="1" numFmtId="4">
    <nc r="G460">
      <v>710.81912999999997</v>
    </nc>
  </rcc>
  <rcc rId="9358" sId="1" numFmtId="4">
    <nc r="G461">
      <v>208.41382999999999</v>
    </nc>
  </rcc>
  <rrc rId="9359" sId="1" ref="A462:XFD462" action="insertRow"/>
  <rfmt sheetId="1" sqref="A462" start="0" length="0">
    <dxf>
      <border outline="0">
        <left style="thin">
          <color indexed="64"/>
        </left>
      </border>
    </dxf>
  </rfmt>
  <rcc rId="9360" sId="1">
    <nc r="B462" t="inlineStr">
      <is>
        <t>968</t>
      </is>
    </nc>
  </rcc>
  <rcc rId="9361" sId="1">
    <nc r="C462" t="inlineStr">
      <is>
        <t>07</t>
      </is>
    </nc>
  </rcc>
  <rcc rId="9362" sId="1">
    <nc r="D462" t="inlineStr">
      <is>
        <t>09</t>
      </is>
    </nc>
  </rcc>
  <rcc rId="9363" sId="1">
    <nc r="E462" t="inlineStr">
      <is>
        <t>99900 S4760</t>
      </is>
    </nc>
  </rcc>
  <rcc rId="9364" sId="1">
    <nc r="F461" t="inlineStr">
      <is>
        <t>121</t>
      </is>
    </nc>
  </rcc>
  <rcc rId="9365" sId="1">
    <nc r="F462" t="inlineStr">
      <is>
        <t>129</t>
      </is>
    </nc>
  </rcc>
  <rcc rId="9366" sId="1" numFmtId="4">
    <nc r="G462">
      <v>54.32461</v>
    </nc>
  </rcc>
  <rrc rId="9367" sId="1" ref="A459:XFD459" action="insertRow"/>
  <rcc rId="9368" sId="1" odxf="1" dxf="1">
    <nc r="A459" t="inlineStr">
      <is>
        <t>За достижение показателей деятельности органов исполнительной власти Республики Бурятия</t>
      </is>
    </nc>
    <odxf>
      <font>
        <i val="0"/>
        <color indexed="8"/>
        <name val="Times New Roman"/>
        <family val="1"/>
      </font>
    </odxf>
    <ndxf>
      <font>
        <i/>
        <color indexed="8"/>
        <name val="Times New Roman"/>
        <family val="1"/>
      </font>
    </ndxf>
  </rcc>
  <rcc rId="9369" sId="1" odxf="1" dxf="1">
    <nc r="B459" t="inlineStr">
      <is>
        <t>968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C459" start="0" length="0">
    <dxf>
      <font>
        <i/>
        <name val="Times New Roman"/>
        <family val="1"/>
      </font>
    </dxf>
  </rfmt>
  <rfmt sheetId="1" sqref="D459" start="0" length="0">
    <dxf>
      <font>
        <i/>
        <name val="Times New Roman"/>
        <family val="1"/>
      </font>
    </dxf>
  </rfmt>
  <rcc rId="9370" sId="1" odxf="1" dxf="1">
    <nc r="E459" t="inlineStr">
      <is>
        <t>99900 S4760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459" start="0" length="0">
    <dxf>
      <font>
        <b/>
        <name val="Times New Roman"/>
        <family val="1"/>
      </font>
    </dxf>
  </rfmt>
  <rfmt sheetId="1" sqref="G459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H459" start="0" length="0">
    <dxf>
      <font>
        <i val="0"/>
        <name val="Times New Roman CYR"/>
        <family val="1"/>
      </font>
    </dxf>
  </rfmt>
  <rfmt sheetId="1" sqref="I459" start="0" length="0">
    <dxf>
      <font>
        <i val="0"/>
        <name val="Times New Roman CYR"/>
        <family val="1"/>
      </font>
    </dxf>
  </rfmt>
  <rfmt sheetId="1" sqref="J459" start="0" length="0">
    <dxf>
      <font>
        <i val="0"/>
        <name val="Times New Roman CYR"/>
        <family val="1"/>
      </font>
    </dxf>
  </rfmt>
  <rfmt sheetId="1" sqref="K459" start="0" length="0">
    <dxf>
      <font>
        <i val="0"/>
        <name val="Times New Roman CYR"/>
        <family val="1"/>
      </font>
    </dxf>
  </rfmt>
  <rfmt sheetId="1" sqref="A459:XFD459" start="0" length="0">
    <dxf>
      <font>
        <i val="0"/>
        <name val="Times New Roman CYR"/>
        <family val="1"/>
      </font>
    </dxf>
  </rfmt>
  <rcc rId="9371" sId="1">
    <nc r="C459" t="inlineStr">
      <is>
        <t>07</t>
      </is>
    </nc>
  </rcc>
  <rcc rId="9372" sId="1">
    <nc r="D459" t="inlineStr">
      <is>
        <t>09</t>
      </is>
    </nc>
  </rcc>
  <rcc rId="9373" sId="1">
    <nc r="G459">
      <f>G460+G461+G462+G463</f>
    </nc>
  </rcc>
  <rcc rId="9374" sId="1" odxf="1" dxf="1">
    <nc r="A462" t="inlineStr">
      <is>
        <t>Фонд оплаты труда государственных (муниципальных) органов</t>
      </is>
    </nc>
    <ndxf>
      <numFmt numFmtId="30" formatCode="@"/>
    </ndxf>
  </rcc>
  <rcc rId="9375" sId="1" odxf="1" dxf="1">
    <nc r="A463" t="inlineStr">
      <is>
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</is>
    </nc>
    <ndxf>
      <font>
        <color indexed="8"/>
        <name val="Times New Roman"/>
        <family val="1"/>
      </font>
      <fill>
        <patternFill patternType="solid"/>
      </fill>
      <alignment vertical="center"/>
    </ndxf>
  </rcc>
  <rcc rId="9376" sId="1" xfDxf="1" dxf="1">
    <oc r="A51" t="inlineStr">
      <is>
        <t>За достижение показателей деятельности органов исполнительной власти Республики Бурятия</t>
      </is>
    </oc>
    <nc r="A51" t="inlineStr">
      <is>
        <t>99900S4760</t>
      </is>
    </nc>
    <ndxf>
      <font>
        <i/>
        <color indexed="8"/>
        <name val="Times New Roman"/>
        <family val="1"/>
      </font>
      <fill>
        <patternFill patternType="solid"/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1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377" sId="1" xfDxf="1" dxf="1">
    <oc r="A51" t="inlineStr">
      <is>
        <t>99900S4760</t>
      </is>
    </oc>
    <nc r="A51" t="inlineStr">
      <is>
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</is>
    </nc>
    <ndxf>
      <font>
        <i/>
        <color indexed="8"/>
        <name val="Times New Roman"/>
        <family val="1"/>
      </font>
      <fill>
        <patternFill patternType="solid"/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378" sId="1" xfDxf="1" dxf="1">
    <oc r="A165" t="inlineStr">
      <is>
        <t>За достижение показателей деятельности органов исполнительной власти Республики Бурятия</t>
      </is>
    </oc>
    <nc r="A165" t="inlineStr">
      <is>
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</is>
    </nc>
    <ndxf>
      <font>
        <i/>
        <color indexed="8"/>
        <name val="Times New Roman"/>
        <family val="1"/>
      </font>
      <fill>
        <patternFill patternType="solid"/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379" sId="1" xfDxf="1" dxf="1">
    <oc r="A459" t="inlineStr">
      <is>
        <t>За достижение показателей деятельности органов исполнительной власти Республики Бурятия</t>
      </is>
    </oc>
    <nc r="A459" t="inlineStr">
      <is>
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</is>
    </nc>
    <ndxf>
      <font>
        <i/>
        <color indexed="8"/>
        <name val="Times New Roman"/>
        <family val="1"/>
      </font>
      <fill>
        <patternFill patternType="solid"/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73FC67B9-3A5E-4402-A781-D3BF0209130F}" action="delete"/>
  <rdn rId="0" localSheetId="1" customView="1" name="Z_73FC67B9_3A5E_4402_A781_D3BF0209130F_.wvu.PrintArea" hidden="1" oldHidden="1">
    <formula>Ведом.структура!$A$1:$G$796</formula>
    <oldFormula>Ведом.структура!$A$1:$G$796</oldFormula>
  </rdn>
  <rdn rId="0" localSheetId="1" customView="1" name="Z_73FC67B9_3A5E_4402_A781_D3BF0209130F_.wvu.FilterData" hidden="1" oldHidden="1">
    <formula>Ведом.структура!$A$17:$I$794</formula>
    <oldFormula>Ведом.структура!$A$17:$I$794</oldFormula>
  </rdn>
  <rcv guid="{73FC67B9-3A5E-4402-A781-D3BF0209130F}" action="add"/>
</revisions>
</file>

<file path=xl/revisions/revisionLog1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382" sId="1" ref="A471:XFD473" action="insertRow"/>
  <rcc rId="9383" sId="1" odxf="1" dxf="1">
    <nc r="A471" t="inlineStr">
      <is>
        <t>Непрограммные расходы</t>
      </is>
    </nc>
    <odxf>
      <font>
        <b val="0"/>
        <color indexed="8"/>
        <name val="Times New Roman"/>
        <family val="1"/>
      </font>
      <fill>
        <patternFill patternType="solid"/>
      </fill>
      <alignment horizontal="left"/>
    </odxf>
    <ndxf>
      <font>
        <b/>
        <color indexed="8"/>
        <name val="Times New Roman"/>
        <family val="1"/>
      </font>
      <fill>
        <patternFill patternType="none"/>
      </fill>
      <alignment horizontal="general"/>
    </ndxf>
  </rcc>
  <rcc rId="9384" sId="1" odxf="1" dxf="1">
    <nc r="B471" t="inlineStr">
      <is>
        <t>968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C471" start="0" length="0">
    <dxf>
      <font>
        <b/>
        <name val="Times New Roman"/>
        <family val="1"/>
      </font>
    </dxf>
  </rfmt>
  <rfmt sheetId="1" sqref="D471" start="0" length="0">
    <dxf>
      <font>
        <b/>
        <name val="Times New Roman"/>
        <family val="1"/>
      </font>
    </dxf>
  </rfmt>
  <rcc rId="9385" sId="1" odxf="1" dxf="1">
    <nc r="E471" t="inlineStr">
      <is>
        <t>99900 00000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F471" start="0" length="0">
    <dxf>
      <font>
        <b/>
        <name val="Times New Roman"/>
        <family val="1"/>
      </font>
    </dxf>
  </rfmt>
  <rfmt sheetId="1" sqref="G471" start="0" length="0">
    <dxf>
      <font>
        <b/>
        <name val="Times New Roman"/>
        <family val="1"/>
      </font>
      <fill>
        <patternFill patternType="solid">
          <bgColor theme="0"/>
        </patternFill>
      </fill>
    </dxf>
  </rfmt>
  <rcc rId="9386" sId="1" odxf="1" dxf="1">
    <nc r="A472" t="inlineStr">
      <is>
        <t>За достижение показателей деятельности органов исполнительной власти Республики Бурятия</t>
      </is>
    </nc>
    <odxf>
      <font>
        <i val="0"/>
        <color indexed="8"/>
        <name val="Times New Roman"/>
        <family val="1"/>
      </font>
    </odxf>
    <ndxf>
      <font>
        <i/>
        <color indexed="8"/>
        <name val="Times New Roman"/>
        <family val="1"/>
      </font>
    </ndxf>
  </rcc>
  <rcc rId="9387" sId="1" odxf="1" dxf="1" numFmtId="30">
    <nc r="B472">
      <v>968</v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C472" start="0" length="0">
    <dxf>
      <font>
        <i/>
        <name val="Times New Roman"/>
        <family val="1"/>
      </font>
    </dxf>
  </rfmt>
  <rfmt sheetId="1" sqref="D472" start="0" length="0">
    <dxf>
      <font>
        <i/>
        <name val="Times New Roman"/>
        <family val="1"/>
      </font>
    </dxf>
  </rfmt>
  <rcc rId="9388" sId="1" odxf="1" dxf="1">
    <nc r="E472" t="inlineStr">
      <is>
        <t>99900 55493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472" start="0" length="0">
    <dxf>
      <font>
        <b/>
        <name val="Times New Roman"/>
        <family val="1"/>
      </font>
    </dxf>
  </rfmt>
  <rfmt sheetId="1" sqref="G472" start="0" length="0">
    <dxf>
      <font>
        <i/>
        <name val="Times New Roman"/>
        <family val="1"/>
      </font>
    </dxf>
  </rfmt>
  <rfmt sheetId="1" sqref="A473" start="0" length="0">
    <dxf>
      <font>
        <color indexed="8"/>
        <name val="Times New Roman"/>
        <family val="1"/>
      </font>
      <fill>
        <patternFill>
          <bgColor theme="0"/>
        </patternFill>
      </fill>
    </dxf>
  </rfmt>
  <rcc rId="9389" sId="1" numFmtId="30">
    <nc r="B473">
      <v>968</v>
    </nc>
  </rcc>
  <rcc rId="9390" sId="1">
    <nc r="E473" t="inlineStr">
      <is>
        <t>99900 55493</t>
      </is>
    </nc>
  </rcc>
  <rfmt sheetId="1" sqref="F473" start="0" length="0">
    <dxf>
      <font>
        <name val="Times New Roman"/>
        <family val="1"/>
      </font>
    </dxf>
  </rfmt>
  <rcc rId="9391" sId="1">
    <nc r="C471" t="inlineStr">
      <is>
        <t>07</t>
      </is>
    </nc>
  </rcc>
  <rcc rId="9392" sId="1">
    <nc r="D471" t="inlineStr">
      <is>
        <t>09</t>
      </is>
    </nc>
  </rcc>
  <rcc rId="9393" sId="1">
    <nc r="C472" t="inlineStr">
      <is>
        <t>07</t>
      </is>
    </nc>
  </rcc>
  <rcc rId="9394" sId="1">
    <nc r="C473" t="inlineStr">
      <is>
        <t>07</t>
      </is>
    </nc>
  </rcc>
  <rcc rId="9395" sId="1">
    <nc r="D472" t="inlineStr">
      <is>
        <t>09</t>
      </is>
    </nc>
  </rcc>
  <rcc rId="9396" sId="1">
    <nc r="D473" t="inlineStr">
      <is>
        <t>09</t>
      </is>
    </nc>
  </rcc>
  <rcc rId="9397" sId="1">
    <nc r="F473" t="inlineStr">
      <is>
        <t>111</t>
      </is>
    </nc>
  </rcc>
  <rcc rId="9398" sId="1" numFmtId="4">
    <nc r="G473">
      <v>21.902380000000001</v>
    </nc>
  </rcc>
  <rrc rId="9399" sId="1" ref="A474:XFD474" action="insertRow"/>
  <rrc rId="9400" sId="1" ref="A474:XFD474" action="insertRow"/>
  <rrc rId="9401" sId="1" ref="A474:XFD474" action="insertRow"/>
  <rcc rId="9402" sId="1" numFmtId="30">
    <nc r="B474">
      <v>968</v>
    </nc>
  </rcc>
  <rcc rId="9403" sId="1">
    <nc r="C474" t="inlineStr">
      <is>
        <t>07</t>
      </is>
    </nc>
  </rcc>
  <rcc rId="9404" sId="1">
    <nc r="D474" t="inlineStr">
      <is>
        <t>09</t>
      </is>
    </nc>
  </rcc>
  <rcc rId="9405" sId="1">
    <nc r="E474" t="inlineStr">
      <is>
        <t>99900 55493</t>
      </is>
    </nc>
  </rcc>
  <rcc rId="9406" sId="1" numFmtId="30">
    <nc r="B475">
      <v>968</v>
    </nc>
  </rcc>
  <rcc rId="9407" sId="1">
    <nc r="C475" t="inlineStr">
      <is>
        <t>07</t>
      </is>
    </nc>
  </rcc>
  <rcc rId="9408" sId="1">
    <nc r="D475" t="inlineStr">
      <is>
        <t>09</t>
      </is>
    </nc>
  </rcc>
  <rcc rId="9409" sId="1">
    <nc r="E475" t="inlineStr">
      <is>
        <t>99900 55493</t>
      </is>
    </nc>
  </rcc>
  <rcc rId="9410" sId="1" numFmtId="30">
    <nc r="B476">
      <v>968</v>
    </nc>
  </rcc>
  <rcc rId="9411" sId="1">
    <nc r="C476" t="inlineStr">
      <is>
        <t>07</t>
      </is>
    </nc>
  </rcc>
  <rcc rId="9412" sId="1">
    <nc r="D476" t="inlineStr">
      <is>
        <t>09</t>
      </is>
    </nc>
  </rcc>
  <rcc rId="9413" sId="1">
    <nc r="E476" t="inlineStr">
      <is>
        <t>99900 55493</t>
      </is>
    </nc>
  </rcc>
  <rcc rId="9414" sId="1">
    <nc r="F474" t="inlineStr">
      <is>
        <t>119</t>
      </is>
    </nc>
  </rcc>
  <rcc rId="9415" sId="1">
    <nc r="F475" t="inlineStr">
      <is>
        <t>121</t>
      </is>
    </nc>
  </rcc>
  <rcc rId="9416" sId="1">
    <nc r="F476" t="inlineStr">
      <is>
        <t>129</t>
      </is>
    </nc>
  </rcc>
  <rcc rId="9417" sId="1" numFmtId="4">
    <nc r="G474">
      <v>6.6145199999999997</v>
    </nc>
  </rcc>
  <rcc rId="9418" sId="1" numFmtId="4">
    <nc r="G475">
      <v>28.204219999999999</v>
    </nc>
  </rcc>
  <rcc rId="9419" sId="1" numFmtId="4">
    <nc r="G476">
      <v>8.5176800000000004</v>
    </nc>
  </rcc>
  <rcc rId="9420" sId="1">
    <nc r="G472">
      <f>SUM(G473:G476)</f>
    </nc>
  </rcc>
  <rcc rId="9421" sId="1" odxf="1" dxf="1">
    <nc r="A473" t="inlineStr">
      <is>
        <t xml:space="preserve">Фонд оплаты труда учреждений </t>
      </is>
    </nc>
    <ndxf>
      <numFmt numFmtId="30" formatCode="@"/>
      <fill>
        <patternFill patternType="none">
          <bgColor indexed="65"/>
        </patternFill>
      </fill>
      <alignment vertical="top"/>
    </ndxf>
  </rcc>
  <rcc rId="9422" sId="1" odxf="1" dxf="1">
    <nc r="A474" t="inlineStr">
      <is>
        <t>Взносы по обязательному социальному страхованию на выплаты по оплате труда работников и иные выплаты работникам учреждений</t>
      </is>
    </nc>
    <ndxf>
      <font>
        <color indexed="8"/>
        <name val="Times New Roman"/>
        <family val="1"/>
      </font>
      <fill>
        <patternFill>
          <bgColor indexed="65"/>
        </patternFill>
      </fill>
    </ndxf>
  </rcc>
  <rcc rId="9423" sId="1" odxf="1" dxf="1">
    <nc r="A475" t="inlineStr">
      <is>
        <t>Фонд оплаты труда государственных (муниципальных) органов</t>
      </is>
    </nc>
    <ndxf>
      <numFmt numFmtId="30" formatCode="@"/>
      <fill>
        <patternFill patternType="none">
          <bgColor indexed="65"/>
        </patternFill>
      </fill>
      <alignment vertical="top"/>
    </ndxf>
  </rcc>
  <rcc rId="9424" sId="1" odxf="1" dxf="1">
    <nc r="A476" t="inlineStr">
      <is>
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</is>
    </nc>
    <ndxf>
      <font>
        <color indexed="8"/>
        <name val="Times New Roman"/>
        <family val="1"/>
      </font>
      <fill>
        <patternFill>
          <bgColor indexed="65"/>
        </patternFill>
      </fill>
    </ndxf>
  </rcc>
  <rcc rId="9425" sId="1">
    <nc r="G471">
      <f>G472</f>
    </nc>
  </rcc>
  <rcc rId="9426" sId="1">
    <oc r="G428">
      <f>G433+G429</f>
    </oc>
    <nc r="G428">
      <f>G433+G429+G471</f>
    </nc>
  </rcc>
  <rcc rId="9427" sId="1" numFmtId="4">
    <oc r="G481">
      <v>1500</v>
    </oc>
    <nc r="G481">
      <v>2000</v>
    </nc>
  </rcc>
  <rcc rId="9428" sId="1" numFmtId="4">
    <oc r="G493">
      <v>4488.44632</v>
    </oc>
    <nc r="G493">
      <v>4993.7463200000002</v>
    </nc>
  </rcc>
  <rcc rId="9429" sId="1" numFmtId="4">
    <oc r="G495">
      <v>1354.9</v>
    </oc>
    <nc r="G495">
      <v>1521.3</v>
    </nc>
  </rcc>
  <rcc rId="9430" sId="1" numFmtId="4">
    <oc r="G500">
      <v>1795</v>
    </oc>
    <nc r="G500">
      <v>2408</v>
    </nc>
  </rcc>
  <rcc rId="9431" sId="1" numFmtId="4">
    <oc r="G501">
      <v>541.9</v>
    </oc>
    <nc r="G501">
      <v>729.4</v>
    </nc>
  </rcc>
  <rrc rId="9432" sId="1" ref="A502:XFD503" action="insertRow"/>
  <rcc rId="9433" sId="1" odxf="1" dxf="1">
    <nc r="A502" t="inlineStr">
      <is>
        <t>За достижение показателей деятельности органов исполнительной власти Республики Бурятия</t>
      </is>
    </nc>
    <odxf>
      <font>
        <i val="0"/>
        <name val="Times New Roman"/>
        <family val="1"/>
      </font>
      <fill>
        <patternFill patternType="none"/>
      </fill>
      <alignment vertical="top"/>
    </odxf>
    <ndxf>
      <font>
        <i/>
        <color indexed="8"/>
        <name val="Times New Roman"/>
        <family val="1"/>
      </font>
      <fill>
        <patternFill patternType="solid"/>
      </fill>
      <alignment vertical="center"/>
    </ndxf>
  </rcc>
  <rfmt sheetId="1" sqref="B502" start="0" length="0">
    <dxf>
      <font>
        <i/>
        <name val="Times New Roman"/>
        <family val="1"/>
      </font>
    </dxf>
  </rfmt>
  <rfmt sheetId="1" sqref="C502" start="0" length="0">
    <dxf>
      <font>
        <i/>
        <name val="Times New Roman"/>
        <family val="1"/>
      </font>
    </dxf>
  </rfmt>
  <rfmt sheetId="1" sqref="D502" start="0" length="0">
    <dxf>
      <font>
        <i/>
        <name val="Times New Roman"/>
        <family val="1"/>
      </font>
    </dxf>
  </rfmt>
  <rcc rId="9434" sId="1" odxf="1" dxf="1">
    <nc r="E502" t="inlineStr">
      <is>
        <t>99900 55493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502" start="0" length="0">
    <dxf>
      <font>
        <b/>
        <name val="Times New Roman"/>
        <family val="1"/>
      </font>
    </dxf>
  </rfmt>
  <rfmt sheetId="1" sqref="G502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H502" start="0" length="0">
    <dxf>
      <font>
        <i val="0"/>
        <name val="Times New Roman CYR"/>
        <family val="1"/>
      </font>
    </dxf>
  </rfmt>
  <rfmt sheetId="1" sqref="I502" start="0" length="0">
    <dxf>
      <font>
        <i val="0"/>
        <name val="Times New Roman CYR"/>
        <family val="1"/>
      </font>
    </dxf>
  </rfmt>
  <rfmt sheetId="1" sqref="A502:XFD502" start="0" length="0">
    <dxf>
      <font>
        <i val="0"/>
        <name val="Times New Roman CYR"/>
        <family val="1"/>
      </font>
    </dxf>
  </rfmt>
  <rfmt sheetId="1" sqref="A503" start="0" length="0">
    <dxf>
      <numFmt numFmtId="30" formatCode="@"/>
    </dxf>
  </rfmt>
  <rcc rId="9435" sId="1">
    <nc r="E503" t="inlineStr">
      <is>
        <t>99900 55493</t>
      </is>
    </nc>
  </rcc>
  <rfmt sheetId="1" sqref="G503" start="0" length="0">
    <dxf>
      <fill>
        <patternFill patternType="none">
          <bgColor indexed="65"/>
        </patternFill>
      </fill>
    </dxf>
  </rfmt>
  <rfmt sheetId="1" sqref="H503" start="0" length="0">
    <dxf>
      <font>
        <i val="0"/>
        <name val="Times New Roman CYR"/>
        <family val="1"/>
      </font>
    </dxf>
  </rfmt>
  <rfmt sheetId="1" sqref="I503" start="0" length="0">
    <dxf>
      <font>
        <i val="0"/>
        <name val="Times New Roman CYR"/>
        <family val="1"/>
      </font>
    </dxf>
  </rfmt>
  <rfmt sheetId="1" sqref="A503:XFD503" start="0" length="0">
    <dxf>
      <font>
        <i val="0"/>
        <name val="Times New Roman CYR"/>
        <family val="1"/>
      </font>
    </dxf>
  </rfmt>
  <rcc rId="9436" sId="1">
    <nc r="C502" t="inlineStr">
      <is>
        <t>01</t>
      </is>
    </nc>
  </rcc>
  <rcc rId="9437" sId="1">
    <nc r="D502" t="inlineStr">
      <is>
        <t>06</t>
      </is>
    </nc>
  </rcc>
  <rcc rId="9438" sId="1">
    <nc r="D503" t="inlineStr">
      <is>
        <t>06</t>
      </is>
    </nc>
  </rcc>
  <rcc rId="9439" sId="1">
    <nc r="C503" t="inlineStr">
      <is>
        <t>01</t>
      </is>
    </nc>
  </rcc>
  <rcc rId="9440" sId="1">
    <nc r="F503" t="inlineStr">
      <is>
        <t>121</t>
      </is>
    </nc>
  </rcc>
  <rcc rId="9441" sId="1" numFmtId="4">
    <nc r="G503">
      <v>72.4876</v>
    </nc>
  </rcc>
  <rcc rId="9442" sId="1">
    <nc r="G502">
      <f>G503</f>
    </nc>
  </rcc>
  <rcc rId="9443" sId="1" odxf="1" dxf="1">
    <nc r="A503" t="inlineStr">
      <is>
        <t>Фонд оплаты труда государственных (муниципальных) органов</t>
      </is>
    </nc>
    <ndxf>
      <font>
        <color indexed="8"/>
        <name val="Times New Roman"/>
        <family val="1"/>
      </font>
      <numFmt numFmtId="0" formatCode="General"/>
      <fill>
        <patternFill patternType="solid"/>
      </fill>
      <alignment vertical="center"/>
    </ndxf>
  </rcc>
  <rcc rId="9444" sId="1">
    <oc r="G498">
      <f>G499</f>
    </oc>
    <nc r="G498">
      <f>G499+G502</f>
    </nc>
  </rcc>
  <rcc rId="9445" sId="1" numFmtId="4">
    <oc r="G525">
      <f>5900+13500</f>
    </oc>
    <nc r="G525">
      <v>26400</v>
    </nc>
  </rcc>
  <rcc rId="9446" sId="1" numFmtId="4">
    <oc r="G541">
      <v>193</v>
    </oc>
    <nc r="G541">
      <v>289.69299999999998</v>
    </nc>
  </rcc>
  <rcc rId="9447" sId="1" numFmtId="4">
    <oc r="G542">
      <v>39.508000000000003</v>
    </oc>
    <nc r="G542">
      <v>64.515000000000001</v>
    </nc>
  </rcc>
  <rrc rId="9448" sId="1" ref="A543:XFD545" action="insertRow"/>
  <rcc rId="9449" sId="1" odxf="1" dxf="1">
    <nc r="A543" t="inlineStr">
      <is>
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</is>
    </nc>
    <odxf>
      <font>
        <i val="0"/>
        <color indexed="8"/>
        <name val="Times New Roman"/>
        <family val="1"/>
      </font>
    </odxf>
    <ndxf>
      <font>
        <i/>
        <color indexed="8"/>
        <name val="Times New Roman"/>
        <family val="1"/>
      </font>
    </ndxf>
  </rcc>
  <rcc rId="9450" sId="1" odxf="1" dxf="1">
    <nc r="B543" t="inlineStr">
      <is>
        <t>968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451" sId="1" odxf="1" dxf="1">
    <nc r="C543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452" sId="1" odxf="1" dxf="1">
    <nc r="D543" t="inlineStr">
      <is>
        <t>09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543" start="0" length="0">
    <dxf>
      <font>
        <i/>
        <name val="Times New Roman"/>
        <family val="1"/>
      </font>
    </dxf>
  </rfmt>
  <rfmt sheetId="1" sqref="F543" start="0" length="0">
    <dxf>
      <font>
        <b/>
        <name val="Times New Roman"/>
        <family val="1"/>
      </font>
    </dxf>
  </rfmt>
  <rcc rId="9453" sId="1" odxf="1" dxf="1">
    <nc r="G543">
      <f>G544+G545+G546+G547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A544" start="0" length="0">
    <dxf>
      <font>
        <color indexed="8"/>
        <name val="Times New Roman"/>
        <family val="1"/>
      </font>
      <numFmt numFmtId="30" formatCode="@"/>
      <fill>
        <patternFill patternType="none"/>
      </fill>
      <alignment vertical="top"/>
    </dxf>
  </rfmt>
  <rcc rId="9454" sId="1">
    <nc r="B544" t="inlineStr">
      <is>
        <t>968</t>
      </is>
    </nc>
  </rcc>
  <rcc rId="9455" sId="1">
    <nc r="C544" t="inlineStr">
      <is>
        <t>07</t>
      </is>
    </nc>
  </rcc>
  <rcc rId="9456" sId="1">
    <nc r="D544" t="inlineStr">
      <is>
        <t>09</t>
      </is>
    </nc>
  </rcc>
  <rcc rId="9457" sId="1">
    <nc r="B545" t="inlineStr">
      <is>
        <t>968</t>
      </is>
    </nc>
  </rcc>
  <rcc rId="9458" sId="1">
    <nc r="C545" t="inlineStr">
      <is>
        <t>07</t>
      </is>
    </nc>
  </rcc>
  <rcc rId="9459" sId="1">
    <nc r="D545" t="inlineStr">
      <is>
        <t>09</t>
      </is>
    </nc>
  </rcc>
  <rcc rId="9460" sId="1">
    <nc r="E543" t="inlineStr">
      <is>
        <t>04102 S4760</t>
      </is>
    </nc>
  </rcc>
  <rcc rId="9461" sId="1">
    <nc r="E544" t="inlineStr">
      <is>
        <t>04102 S4760</t>
      </is>
    </nc>
  </rcc>
  <rcc rId="9462" sId="1">
    <nc r="E545" t="inlineStr">
      <is>
        <t>04102 S4760</t>
      </is>
    </nc>
  </rcc>
  <rcc rId="9463" sId="1">
    <nc r="F544" t="inlineStr">
      <is>
        <t>121</t>
      </is>
    </nc>
  </rcc>
  <rcc rId="9464" sId="1">
    <nc r="F545" t="inlineStr">
      <is>
        <t>129</t>
      </is>
    </nc>
  </rcc>
  <rcc rId="9465" sId="1" odxf="1" dxf="1">
    <nc r="A544" t="inlineStr">
      <is>
        <t>Фонд оплаты труда государственных (муниципальных) органов</t>
      </is>
    </nc>
    <ndxf>
      <font>
        <color indexed="8"/>
        <name val="Times New Roman"/>
        <family val="1"/>
      </font>
      <numFmt numFmtId="0" formatCode="General"/>
      <fill>
        <patternFill patternType="solid"/>
      </fill>
      <alignment vertical="center"/>
    </ndxf>
  </rcc>
  <rcc rId="9466" sId="1">
    <nc r="A545" t="inlineStr">
      <is>
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</is>
    </nc>
  </rcc>
  <rcc rId="9467" sId="1" numFmtId="4">
    <nc r="G544">
      <v>1415.7221099999999</v>
    </nc>
  </rcc>
  <rcc rId="9468" sId="1" numFmtId="4">
    <nc r="G545">
      <v>437.77264000000002</v>
    </nc>
  </rcc>
  <rcc rId="9469" sId="1">
    <oc r="G540">
      <f>SUM(G541:G542)</f>
    </oc>
    <nc r="G540">
      <f>SUM(G541:G542)</f>
    </nc>
  </rcc>
  <rcc rId="9470" sId="1">
    <oc r="G535">
      <f>G536+G540</f>
    </oc>
    <nc r="G535">
      <f>G536+G540+G543</f>
    </nc>
  </rcc>
  <rcc rId="9471" sId="1" numFmtId="4">
    <oc r="G549">
      <v>463.11914999999999</v>
    </oc>
    <nc r="G549">
      <v>941.11924999999997</v>
    </nc>
  </rcc>
  <rcc rId="9472" sId="1" numFmtId="30">
    <nc r="B502" t="inlineStr">
      <is>
        <t>970</t>
      </is>
    </nc>
  </rcc>
  <rcc rId="9473" sId="1" numFmtId="30">
    <nc r="B503" t="inlineStr">
      <is>
        <t>971</t>
      </is>
    </nc>
  </rcc>
  <rrc rId="9474" sId="1" ref="A551:XFD553" action="insertRow"/>
  <rcc rId="9475" sId="1" odxf="1" dxf="1">
    <nc r="A551" t="inlineStr">
      <is>
        <t>За достижение показателей деятельности органов исполнительной власти Республики Бурятия</t>
      </is>
    </nc>
    <odxf>
      <font>
        <b/>
        <i val="0"/>
        <color indexed="8"/>
        <name val="Times New Roman"/>
        <family val="1"/>
      </font>
    </odxf>
    <ndxf>
      <font>
        <b val="0"/>
        <i/>
        <color indexed="8"/>
        <name val="Times New Roman"/>
        <family val="1"/>
      </font>
    </ndxf>
  </rcc>
  <rcc rId="9476" sId="1" odxf="1" dxf="1" numFmtId="30">
    <nc r="B551">
      <v>968</v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C551" start="0" length="0">
    <dxf>
      <font>
        <b val="0"/>
        <i/>
        <name val="Times New Roman"/>
        <family val="1"/>
      </font>
    </dxf>
  </rfmt>
  <rfmt sheetId="1" sqref="D551" start="0" length="0">
    <dxf>
      <font>
        <b val="0"/>
        <i/>
        <name val="Times New Roman"/>
        <family val="1"/>
      </font>
    </dxf>
  </rfmt>
  <rcc rId="9477" sId="1" odxf="1" dxf="1">
    <nc r="E551" t="inlineStr">
      <is>
        <t>99900 55493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G551" start="0" length="0">
    <dxf>
      <font>
        <b val="0"/>
        <i/>
        <name val="Times New Roman"/>
        <family val="1"/>
      </font>
    </dxf>
  </rfmt>
  <rfmt sheetId="1" sqref="A552" start="0" length="0">
    <dxf>
      <font>
        <b val="0"/>
        <color indexed="8"/>
        <name val="Times New Roman"/>
        <family val="1"/>
      </font>
      <numFmt numFmtId="30" formatCode="@"/>
      <fill>
        <patternFill patternType="none"/>
      </fill>
      <alignment vertical="top"/>
    </dxf>
  </rfmt>
  <rcc rId="9478" sId="1" odxf="1" dxf="1" numFmtId="30">
    <nc r="B552">
      <v>968</v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C552" start="0" length="0">
    <dxf>
      <font>
        <b val="0"/>
        <name val="Times New Roman"/>
        <family val="1"/>
      </font>
    </dxf>
  </rfmt>
  <rfmt sheetId="1" sqref="D552" start="0" length="0">
    <dxf>
      <font>
        <b val="0"/>
        <name val="Times New Roman"/>
        <family val="1"/>
      </font>
    </dxf>
  </rfmt>
  <rcc rId="9479" sId="1" odxf="1" dxf="1">
    <nc r="E552" t="inlineStr">
      <is>
        <t>99900 55493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F552" start="0" length="0">
    <dxf>
      <font>
        <b val="0"/>
        <name val="Times New Roman"/>
        <family val="1"/>
      </font>
    </dxf>
  </rfmt>
  <rfmt sheetId="1" sqref="G552" start="0" length="0">
    <dxf>
      <font>
        <b val="0"/>
        <name val="Times New Roman"/>
        <family val="1"/>
      </font>
    </dxf>
  </rfmt>
  <rfmt sheetId="1" sqref="A553" start="0" length="0">
    <dxf>
      <font>
        <b val="0"/>
        <color indexed="8"/>
        <name val="Times New Roman"/>
        <family val="1"/>
      </font>
    </dxf>
  </rfmt>
  <rcc rId="9480" sId="1" odxf="1" dxf="1" numFmtId="30">
    <nc r="B553">
      <v>968</v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C553" start="0" length="0">
    <dxf>
      <font>
        <b val="0"/>
        <name val="Times New Roman"/>
        <family val="1"/>
      </font>
    </dxf>
  </rfmt>
  <rfmt sheetId="1" sqref="D553" start="0" length="0">
    <dxf>
      <font>
        <b val="0"/>
        <name val="Times New Roman"/>
        <family val="1"/>
      </font>
    </dxf>
  </rfmt>
  <rcc rId="9481" sId="1" odxf="1" dxf="1">
    <nc r="E553" t="inlineStr">
      <is>
        <t>99900 55493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F553" start="0" length="0">
    <dxf>
      <font>
        <b val="0"/>
        <name val="Times New Roman"/>
        <family val="1"/>
      </font>
    </dxf>
  </rfmt>
  <rfmt sheetId="1" sqref="G553" start="0" length="0">
    <dxf>
      <font>
        <b val="0"/>
        <name val="Times New Roman"/>
        <family val="1"/>
      </font>
    </dxf>
  </rfmt>
  <rcc rId="9482" sId="1">
    <nc r="C551" t="inlineStr">
      <is>
        <t>01</t>
      </is>
    </nc>
  </rcc>
  <rcc rId="9483" sId="1">
    <nc r="D551" t="inlineStr">
      <is>
        <t>13</t>
      </is>
    </nc>
  </rcc>
  <rcc rId="9484" sId="1">
    <nc r="C552" t="inlineStr">
      <is>
        <t>01</t>
      </is>
    </nc>
  </rcc>
  <rcc rId="9485" sId="1">
    <nc r="C553" t="inlineStr">
      <is>
        <t>01</t>
      </is>
    </nc>
  </rcc>
  <rcc rId="9486" sId="1">
    <nc r="D552" t="inlineStr">
      <is>
        <t>13</t>
      </is>
    </nc>
  </rcc>
  <rcc rId="9487" sId="1">
    <nc r="D553" t="inlineStr">
      <is>
        <t>13</t>
      </is>
    </nc>
  </rcc>
  <rcc rId="9488" sId="1">
    <nc r="F552" t="inlineStr">
      <is>
        <t>121</t>
      </is>
    </nc>
  </rcc>
  <rcc rId="9489" sId="1">
    <nc r="F553" t="inlineStr">
      <is>
        <t>129</t>
      </is>
    </nc>
  </rcc>
  <rcc rId="9490" sId="1" numFmtId="4">
    <nc r="G552">
      <v>44.154989999999998</v>
    </nc>
  </rcc>
  <rcc rId="9491" sId="1" numFmtId="4">
    <nc r="G553">
      <v>13.334809999999999</v>
    </nc>
  </rcc>
  <rcc rId="9492" sId="1">
    <nc r="G551">
      <f>G552+G553</f>
    </nc>
  </rcc>
  <rcc rId="9493" sId="1">
    <oc r="G550">
      <f>G556+G554</f>
    </oc>
    <nc r="G550">
      <f>G556+G554+G551</f>
    </nc>
  </rcc>
  <rcc rId="9494" sId="1" odxf="1" dxf="1">
    <nc r="A552" t="inlineStr">
      <is>
        <t>Фонд оплаты труда государственных (муниципальных) органов</t>
      </is>
    </nc>
    <ndxf>
      <font>
        <color indexed="8"/>
        <name val="Times New Roman"/>
        <family val="1"/>
      </font>
      <numFmt numFmtId="0" formatCode="General"/>
      <fill>
        <patternFill patternType="solid"/>
      </fill>
      <alignment vertical="center"/>
    </ndxf>
  </rcc>
  <rcc rId="9495" sId="1">
    <nc r="A553" t="inlineStr">
      <is>
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</is>
    </nc>
  </rcc>
  <rcc rId="9496" sId="1" numFmtId="4">
    <oc r="G557">
      <v>9971.3212999999996</v>
    </oc>
    <nc r="G557">
      <v>9991.3212000000003</v>
    </nc>
  </rcc>
  <rcc rId="9497" sId="1" numFmtId="4">
    <oc r="G566">
      <v>11480.749</v>
    </oc>
    <nc r="G566">
      <v>18245.617279999999</v>
    </nc>
  </rcc>
  <rcc rId="9498" sId="1" numFmtId="4">
    <oc r="G564">
      <v>4355.0282800000004</v>
    </oc>
    <nc r="G564"/>
  </rcc>
  <rrc rId="9499" sId="1" ref="A564:XFD564" action="deleteRow">
    <undo index="65535" exp="ref" v="1" dr="G564" r="G563" sId="1"/>
    <rfmt sheetId="1" xfDxf="1" sqref="A564:XFD564" start="0" length="0">
      <dxf>
        <font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564" t="inlineStr">
        <is>
          <t>Прочие закупки товаров, работ и услуг для государственных (муниципальных) нужд</t>
        </is>
      </nc>
      <ndxf>
        <font>
          <color indexed="8"/>
          <name val="Times New Roman"/>
          <family val="1"/>
        </font>
        <fill>
          <patternFill>
            <bgColor indexed="6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64" t="inlineStr">
        <is>
          <t>971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64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64" t="inlineStr">
        <is>
          <t>09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64" t="inlineStr">
        <is>
          <t>04304 82200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64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564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9500" sId="1">
    <oc r="G563">
      <f>G564+G565+#REF!</f>
    </oc>
    <nc r="G563">
      <f>G564+G565</f>
    </nc>
  </rcc>
  <rrc rId="9501" sId="1" ref="A572:XFD573" action="insertRow"/>
  <rm rId="9502" sheetId="1" source="A576:XFD577" destination="A572:XFD573" sourceSheetId="1">
    <rfmt sheetId="1" xfDxf="1" sqref="A572:XFD572" start="0" length="0">
      <dxf>
        <font>
          <name val="Times New Roman CYR"/>
          <family val="1"/>
        </font>
        <alignment wrapText="1"/>
      </dxf>
    </rfmt>
    <rfmt sheetId="1" xfDxf="1" sqref="A573:XFD573" start="0" length="0">
      <dxf>
        <font>
          <name val="Times New Roman CYR"/>
          <family val="1"/>
        </font>
        <alignment wrapText="1"/>
      </dxf>
    </rfmt>
    <rfmt sheetId="1" sqref="A572" start="0" length="0">
      <dxf>
        <font>
          <i/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572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72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72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72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72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72" start="0" length="0">
      <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573" start="0" length="0">
      <dxf>
        <font>
          <i/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573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73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73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73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73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73" start="0" length="0">
      <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9503" sId="1" ref="A576:XFD576" action="deleteRow">
    <rfmt sheetId="1" xfDxf="1" sqref="A576:XFD576" start="0" length="0">
      <dxf>
        <font>
          <name val="Times New Roman CYR"/>
          <family val="1"/>
        </font>
        <alignment wrapText="1"/>
      </dxf>
    </rfmt>
  </rrc>
  <rrc rId="9504" sId="1" ref="A576:XFD576" action="deleteRow">
    <rfmt sheetId="1" xfDxf="1" sqref="A576:XFD576" start="0" length="0">
      <dxf>
        <font>
          <name val="Times New Roman CYR"/>
          <family val="1"/>
        </font>
        <alignment wrapText="1"/>
      </dxf>
    </rfmt>
  </rrc>
  <rcv guid="{73FC67B9-3A5E-4402-A781-D3BF0209130F}" action="delete"/>
  <rdn rId="0" localSheetId="1" customView="1" name="Z_73FC67B9_3A5E_4402_A781_D3BF0209130F_.wvu.PrintArea" hidden="1" oldHidden="1">
    <formula>Ведом.структура!$A$1:$G$809</formula>
    <oldFormula>Ведом.структура!$A$1:$G$809</oldFormula>
  </rdn>
  <rdn rId="0" localSheetId="1" customView="1" name="Z_73FC67B9_3A5E_4402_A781_D3BF0209130F_.wvu.FilterData" hidden="1" oldHidden="1">
    <formula>Ведом.структура!$A$17:$I$807</formula>
    <oldFormula>Ведом.структура!$A$17:$I$807</oldFormula>
  </rdn>
  <rcv guid="{73FC67B9-3A5E-4402-A781-D3BF0209130F}" action="add"/>
</revisions>
</file>

<file path=xl/revisions/revisionLog1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07" sId="1" numFmtId="4">
    <oc r="G579">
      <v>447</v>
    </oc>
    <nc r="G579">
      <v>320</v>
    </nc>
  </rcc>
  <rrc rId="9508" sId="1" ref="A580:XFD580" action="insertRow"/>
  <rrc rId="9509" sId="1" ref="A580:XFD580" action="insertRow"/>
  <rrc rId="9510" sId="1" ref="A580:XFD580" action="insertRow"/>
  <rcc rId="9511" sId="1">
    <oc r="B543" t="inlineStr">
      <is>
        <t>968</t>
      </is>
    </oc>
    <nc r="B543" t="inlineStr">
      <is>
        <t>971</t>
      </is>
    </nc>
  </rcc>
  <rcc rId="9512" sId="1">
    <oc r="B544" t="inlineStr">
      <is>
        <t>968</t>
      </is>
    </oc>
    <nc r="B544" t="inlineStr">
      <is>
        <t>971</t>
      </is>
    </nc>
  </rcc>
  <rcc rId="9513" sId="1">
    <oc r="B545" t="inlineStr">
      <is>
        <t>968</t>
      </is>
    </oc>
    <nc r="B545" t="inlineStr">
      <is>
        <t>971</t>
      </is>
    </nc>
  </rcc>
  <rcc rId="9514" sId="1" numFmtId="30">
    <oc r="B551">
      <v>968</v>
    </oc>
    <nc r="B551" t="inlineStr">
      <is>
        <t>971</t>
      </is>
    </nc>
  </rcc>
  <rcc rId="9515" sId="1" numFmtId="30">
    <oc r="B552">
      <v>968</v>
    </oc>
    <nc r="B552" t="inlineStr">
      <is>
        <t>971</t>
      </is>
    </nc>
  </rcc>
  <rcc rId="9516" sId="1" numFmtId="30">
    <oc r="B553">
      <v>968</v>
    </oc>
    <nc r="B553" t="inlineStr">
      <is>
        <t>971</t>
      </is>
    </nc>
  </rcc>
  <rcc rId="9517" sId="1" odxf="1" dxf="1">
    <nc r="A581" t="inlineStr">
      <is>
        <t>Осуществление мероприятий, связанных с внесением изменений в генеральные планы сельских поселений</t>
      </is>
    </nc>
    <odxf>
      <font>
        <i val="0"/>
        <color indexed="8"/>
        <name val="Times New Roman"/>
        <family val="1"/>
      </font>
      <fill>
        <patternFill patternType="solid"/>
      </fill>
    </odxf>
    <ndxf>
      <font>
        <i/>
        <color indexed="8"/>
        <name val="Times New Roman"/>
        <family val="1"/>
      </font>
      <fill>
        <patternFill patternType="none"/>
      </fill>
    </ndxf>
  </rcc>
  <rcc rId="9518" sId="1" odxf="1" dxf="1">
    <nc r="A582" t="inlineStr">
      <is>
        <t>Иные межбюджетные трансферты</t>
      </is>
    </nc>
    <odxf>
      <font>
        <color indexed="8"/>
        <name val="Times New Roman"/>
        <family val="1"/>
      </font>
      <fill>
        <patternFill patternType="solid"/>
      </fill>
    </odxf>
    <ndxf>
      <font>
        <color indexed="8"/>
        <name val="Times New Roman"/>
        <family val="1"/>
      </font>
      <fill>
        <patternFill patternType="none"/>
      </fill>
    </ndxf>
  </rcc>
  <rcc rId="9519" sId="1" odxf="1" dxf="1">
    <nc r="A580" t="inlineStr">
      <is>
        <t>Непрограммные расходы</t>
      </is>
    </nc>
    <odxf>
      <font>
        <b val="0"/>
        <color indexed="8"/>
        <name val="Times New Roman"/>
        <family val="1"/>
      </font>
      <fill>
        <patternFill patternType="solid"/>
      </fill>
      <alignment horizontal="left" vertical="center"/>
    </odxf>
    <ndxf>
      <font>
        <b/>
        <color indexed="8"/>
        <name val="Times New Roman"/>
        <family val="1"/>
      </font>
      <fill>
        <patternFill patternType="none"/>
      </fill>
      <alignment horizontal="general" vertical="top"/>
    </ndxf>
  </rcc>
  <rcc rId="9520" sId="1">
    <nc r="B580" t="inlineStr">
      <is>
        <t>971</t>
      </is>
    </nc>
  </rcc>
  <rcc rId="9521" sId="1">
    <nc r="B581" t="inlineStr">
      <is>
        <t>971</t>
      </is>
    </nc>
  </rcc>
  <rcc rId="9522" sId="1">
    <nc r="B582" t="inlineStr">
      <is>
        <t>971</t>
      </is>
    </nc>
  </rcc>
  <rcc rId="9523" sId="1" odxf="1" dxf="1">
    <nc r="C581" t="inlineStr">
      <is>
        <t>04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524" sId="1" odxf="1" dxf="1">
    <nc r="D581" t="inlineStr">
      <is>
        <t>12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525" sId="1" odxf="1" dxf="1">
    <nc r="E581" t="inlineStr">
      <is>
        <t>99900 82170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581" start="0" length="0">
    <dxf>
      <font>
        <i/>
        <name val="Times New Roman"/>
        <family val="1"/>
      </font>
    </dxf>
  </rfmt>
  <rcc rId="9526" sId="1" odxf="1" dxf="1">
    <nc r="G581">
      <f>G582</f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9527" sId="1">
    <nc r="C582" t="inlineStr">
      <is>
        <t>04</t>
      </is>
    </nc>
  </rcc>
  <rcc rId="9528" sId="1">
    <nc r="D582" t="inlineStr">
      <is>
        <t>12</t>
      </is>
    </nc>
  </rcc>
  <rcc rId="9529" sId="1">
    <nc r="E582" t="inlineStr">
      <is>
        <t>99900 82170</t>
      </is>
    </nc>
  </rcc>
  <rcc rId="9530" sId="1">
    <nc r="F582" t="inlineStr">
      <is>
        <t>540</t>
      </is>
    </nc>
  </rcc>
  <rcc rId="9531" sId="1" odxf="1" dxf="1" numFmtId="4">
    <nc r="G582">
      <v>370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9532" sId="1" odxf="1" dxf="1">
    <nc r="C580" t="inlineStr">
      <is>
        <t>04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9533" sId="1" odxf="1" dxf="1">
    <nc r="D580" t="inlineStr">
      <is>
        <t>12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9534" sId="1" odxf="1" dxf="1">
    <nc r="E580" t="inlineStr">
      <is>
        <t>99900 00000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F580" start="0" length="0">
    <dxf>
      <font>
        <b/>
        <name val="Times New Roman"/>
        <family val="1"/>
      </font>
    </dxf>
  </rfmt>
  <rfmt sheetId="1" sqref="G580" start="0" length="0">
    <dxf>
      <font>
        <b/>
        <name val="Times New Roman"/>
        <family val="1"/>
      </font>
    </dxf>
  </rfmt>
  <rcc rId="9535" sId="1">
    <nc r="G580">
      <f>G581</f>
    </nc>
  </rcc>
  <rfmt sheetId="1" sqref="B580" start="0" length="2147483647">
    <dxf>
      <font>
        <b/>
      </font>
    </dxf>
  </rfmt>
  <rfmt sheetId="1" sqref="B581" start="0" length="2147483647">
    <dxf>
      <font>
        <i/>
      </font>
    </dxf>
  </rfmt>
  <rcc rId="9536" sId="1">
    <oc r="G568">
      <f>G569</f>
    </oc>
    <nc r="G568">
      <f>G569+G580</f>
    </nc>
  </rcc>
  <rcc rId="9537" sId="1" numFmtId="4">
    <oc r="G604">
      <v>57885</v>
    </oc>
    <nc r="G604">
      <v>111818.37</v>
    </nc>
  </rcc>
  <rcc rId="9538" sId="1" numFmtId="4">
    <oc r="G611">
      <v>111383.15</v>
    </oc>
    <nc r="G611">
      <v>162517.7102</v>
    </nc>
  </rcc>
  <rcc rId="9539" sId="1" numFmtId="4">
    <oc r="G619">
      <v>12132.1</v>
    </oc>
    <nc r="G619">
      <v>12142.3</v>
    </nc>
  </rcc>
  <rrc rId="9540" sId="1" ref="A622:XFD623" action="insertRow"/>
  <rfmt sheetId="1" sqref="A622" start="0" length="0">
    <dxf>
      <font>
        <i/>
        <name val="Times New Roman"/>
        <family val="1"/>
      </font>
    </dxf>
  </rfmt>
  <rcc rId="9541" sId="1" odxf="1" dxf="1" numFmtId="30">
    <nc r="B622">
      <v>973</v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C622" start="0" length="0">
    <dxf>
      <font>
        <i/>
        <name val="Times New Roman"/>
        <family val="1"/>
      </font>
    </dxf>
  </rfmt>
  <rfmt sheetId="1" sqref="D622" start="0" length="0">
    <dxf>
      <font>
        <i/>
        <name val="Times New Roman"/>
        <family val="1"/>
      </font>
    </dxf>
  </rfmt>
  <rfmt sheetId="1" sqref="E622" start="0" length="0">
    <dxf>
      <font>
        <i/>
        <name val="Times New Roman"/>
        <family val="1"/>
      </font>
    </dxf>
  </rfmt>
  <rfmt sheetId="1" sqref="F622" start="0" length="0">
    <dxf>
      <font>
        <i/>
        <name val="Times New Roman"/>
        <family val="1"/>
      </font>
    </dxf>
  </rfmt>
  <rfmt sheetId="1" sqref="G622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cc rId="9542" sId="1" numFmtId="30">
    <nc r="B623">
      <v>973</v>
    </nc>
  </rcc>
  <rcc rId="9543" sId="1" odxf="1" dxf="1">
    <nc r="A622" t="inlineStr">
      <is>
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</is>
    </nc>
    <ndxf>
      <font>
        <color indexed="8"/>
        <name val="Times New Roman"/>
        <family val="1"/>
      </font>
      <fill>
        <patternFill patternType="solid"/>
      </fill>
    </ndxf>
  </rcc>
  <rcc rId="9544" sId="1">
    <nc r="A623" t="inlineStr">
      <is>
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</rcc>
  <rcc rId="9545" sId="1">
    <nc r="C622" t="inlineStr">
      <is>
        <t>07</t>
      </is>
    </nc>
  </rcc>
  <rcc rId="9546" sId="1">
    <nc r="D622" t="inlineStr">
      <is>
        <t>03</t>
      </is>
    </nc>
  </rcc>
  <rcc rId="9547" sId="1">
    <nc r="E622" t="inlineStr">
      <is>
        <t>08301 S4760</t>
      </is>
    </nc>
  </rcc>
  <rcc rId="9548" sId="1">
    <nc r="G622">
      <f>G623</f>
    </nc>
  </rcc>
  <rcc rId="9549" sId="1">
    <nc r="C623" t="inlineStr">
      <is>
        <t>07</t>
      </is>
    </nc>
  </rcc>
  <rcc rId="9550" sId="1">
    <nc r="D623" t="inlineStr">
      <is>
        <t>03</t>
      </is>
    </nc>
  </rcc>
  <rcc rId="9551" sId="1">
    <nc r="E623" t="inlineStr">
      <is>
        <t>08301 S4760</t>
      </is>
    </nc>
  </rcc>
  <rcc rId="9552" sId="1">
    <nc r="F623" t="inlineStr">
      <is>
        <t>621</t>
      </is>
    </nc>
  </rcc>
  <rcc rId="9553" sId="1" numFmtId="4">
    <nc r="G623">
      <v>794.89128000000005</v>
    </nc>
  </rcc>
  <rcc rId="9554" sId="1">
    <oc r="G617">
      <f>G620+G618</f>
    </oc>
    <nc r="G617">
      <f>G620+G618+G622</f>
    </nc>
  </rcc>
  <rcc rId="9555" sId="1" numFmtId="4">
    <oc r="G633">
      <v>105.6</v>
    </oc>
    <nc r="G633">
      <v>95.4</v>
    </nc>
  </rcc>
  <rrc rId="9556" sId="1" ref="A639:XFD640" action="insertRow"/>
  <rm rId="9557" sheetId="1" source="A647:XFD648" destination="A639:XFD640" sourceSheetId="1">
    <rfmt sheetId="1" xfDxf="1" sqref="A639:XFD639" start="0" length="0">
      <dxf>
        <font>
          <i/>
          <name val="Times New Roman CYR"/>
          <family val="1"/>
        </font>
        <alignment wrapText="1"/>
      </dxf>
    </rfmt>
    <rfmt sheetId="1" xfDxf="1" sqref="A640:XFD640" start="0" length="0">
      <dxf>
        <font>
          <i/>
          <name val="Times New Roman CYR"/>
          <family val="1"/>
        </font>
        <alignment wrapText="1"/>
      </dxf>
    </rfmt>
    <rfmt sheetId="1" sqref="A639" start="0" length="0">
      <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3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63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3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63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63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639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640" start="0" length="0">
      <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4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64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4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64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64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640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9558" sId="1" ref="A647:XFD647" action="deleteRow">
    <rfmt sheetId="1" xfDxf="1" sqref="A647:XFD647" start="0" length="0">
      <dxf>
        <font>
          <name val="Times New Roman CYR"/>
          <family val="1"/>
        </font>
        <alignment wrapText="1"/>
      </dxf>
    </rfmt>
  </rrc>
  <rrc rId="9559" sId="1" ref="A647:XFD647" action="deleteRow">
    <rfmt sheetId="1" xfDxf="1" sqref="A647:XFD647" start="0" length="0">
      <dxf>
        <font>
          <name val="Times New Roman CYR"/>
          <family val="1"/>
        </font>
        <alignment wrapText="1"/>
      </dxf>
    </rfmt>
  </rrc>
  <rcc rId="9560" sId="1" numFmtId="4">
    <oc r="G640">
      <v>4378.3059999999996</v>
    </oc>
    <nc r="G640">
      <v>3620.0581200000001</v>
    </nc>
  </rcc>
  <rcv guid="{73FC67B9-3A5E-4402-A781-D3BF0209130F}" action="delete"/>
  <rdn rId="0" localSheetId="1" customView="1" name="Z_73FC67B9_3A5E_4402_A781_D3BF0209130F_.wvu.PrintArea" hidden="1" oldHidden="1">
    <formula>Ведом.структура!$A$1:$G$814</formula>
    <oldFormula>Ведом.структура!$A$1:$G$814</oldFormula>
  </rdn>
  <rdn rId="0" localSheetId="1" customView="1" name="Z_73FC67B9_3A5E_4402_A781_D3BF0209130F_.wvu.FilterData" hidden="1" oldHidden="1">
    <formula>Ведом.структура!$A$17:$I$812</formula>
    <oldFormula>Ведом.структура!$A$17:$I$812</oldFormula>
  </rdn>
  <rcv guid="{73FC67B9-3A5E-4402-A781-D3BF0209130F}" action="add"/>
</revisions>
</file>

<file path=xl/revisions/revisionLog1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563" sId="1" ref="A647:XFD647" action="insertRow"/>
  <rrc rId="9564" sId="1" ref="A647:XFD647" action="insertRow"/>
  <rcc rId="9565" sId="1" odxf="1" dxf="1">
    <nc r="B647" t="inlineStr">
      <is>
        <t>973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566" sId="1">
    <nc r="B648" t="inlineStr">
      <is>
        <t>973</t>
      </is>
    </nc>
  </rcc>
  <rcc rId="9567" sId="1" odxf="1" dxf="1">
    <nc r="A647" t="inlineStr">
      <is>
        <t>На укрепление материально-технической базы отрасли "Культура"</t>
      </is>
    </nc>
    <odxf>
      <font>
        <i val="0"/>
        <name val="Times New Roman"/>
        <family val="1"/>
      </font>
      <border outline="0">
        <left/>
        <right/>
        <top/>
        <bottom/>
      </border>
    </odxf>
    <ndxf>
      <font>
        <i/>
        <name val="Times New Roman"/>
        <family val="1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568" sId="1" odxf="1" dxf="1">
    <nc r="A648" t="inlineStr">
      <is>
        <t>Субсидии бюджетным учреждениям на иные цели</t>
      </is>
    </nc>
    <odxf>
      <font>
        <name val="Times New Roman"/>
        <family val="1"/>
      </font>
      <fill>
        <patternFill patternType="none"/>
      </fill>
      <alignment vertical="top"/>
      <border outline="0">
        <left/>
        <right/>
        <top/>
        <bottom/>
      </border>
    </odxf>
    <ndxf>
      <font>
        <color indexed="8"/>
        <name val="Times New Roman"/>
        <family val="1"/>
      </font>
      <fill>
        <patternFill patternType="solid"/>
      </fill>
      <alignment vertical="center"/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569" sId="1" odxf="1" dxf="1">
    <nc r="C647" t="inlineStr">
      <is>
        <t>08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570" sId="1" odxf="1" dxf="1">
    <nc r="D647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571" sId="1" odxf="1" dxf="1">
    <nc r="E647" t="inlineStr">
      <is>
        <t>08101 S2950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647" start="0" length="0">
    <dxf>
      <font>
        <i/>
        <name val="Times New Roman"/>
        <family val="1"/>
      </font>
    </dxf>
  </rfmt>
  <rcc rId="9572" sId="1" odxf="1" dxf="1">
    <nc r="G647">
      <f>G648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9573" sId="1">
    <nc r="C648" t="inlineStr">
      <is>
        <t>08</t>
      </is>
    </nc>
  </rcc>
  <rcc rId="9574" sId="1">
    <nc r="D648" t="inlineStr">
      <is>
        <t>01</t>
      </is>
    </nc>
  </rcc>
  <rcc rId="9575" sId="1">
    <nc r="E648" t="inlineStr">
      <is>
        <t>08101 S2950</t>
      </is>
    </nc>
  </rcc>
  <rcc rId="9576" sId="1">
    <nc r="F648" t="inlineStr">
      <is>
        <t>612</t>
      </is>
    </nc>
  </rcc>
  <rcc rId="9577" sId="1" numFmtId="4">
    <nc r="G648">
      <v>209.89400000000001</v>
    </nc>
  </rcc>
  <rrc rId="9578" sId="1" ref="A649:XFD650" action="insertRow"/>
  <rfmt sheetId="1" sqref="A649" start="0" length="0">
    <dxf>
      <font>
        <i/>
        <color indexed="8"/>
        <name val="Times New Roman"/>
        <family val="1"/>
      </font>
      <fill>
        <patternFill patternType="none"/>
      </fill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9579" sId="1" odxf="1" dxf="1">
    <nc r="B649" t="inlineStr">
      <is>
        <t>973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580" sId="1" odxf="1" dxf="1">
    <nc r="C649" t="inlineStr">
      <is>
        <t>08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581" sId="1" odxf="1" dxf="1">
    <nc r="D649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649" start="0" length="0">
    <dxf>
      <font>
        <i/>
        <name val="Times New Roman"/>
        <family val="1"/>
      </font>
    </dxf>
  </rfmt>
  <rfmt sheetId="1" sqref="F649" start="0" length="0">
    <dxf>
      <font>
        <i/>
        <name val="Times New Roman"/>
        <family val="1"/>
      </font>
    </dxf>
  </rfmt>
  <rcc rId="9582" sId="1" odxf="1" dxf="1">
    <nc r="G649">
      <f>G650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9583" sId="1" odxf="1" dxf="1">
    <nc r="A650" t="inlineStr">
      <is>
        <t>Субсидии бюджетным учреждениям на иные цели</t>
      </is>
    </nc>
    <odxf>
      <border outline="0">
        <left/>
        <right/>
        <top/>
        <bottom/>
      </border>
    </odxf>
    <n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584" sId="1">
    <nc r="B650" t="inlineStr">
      <is>
        <t>973</t>
      </is>
    </nc>
  </rcc>
  <rcc rId="9585" sId="1">
    <nc r="C650" t="inlineStr">
      <is>
        <t>08</t>
      </is>
    </nc>
  </rcc>
  <rcc rId="9586" sId="1">
    <nc r="D650" t="inlineStr">
      <is>
        <t>01</t>
      </is>
    </nc>
  </rcc>
  <rcc rId="9587" sId="1">
    <nc r="F650" t="inlineStr">
      <is>
        <t>611</t>
      </is>
    </nc>
  </rcc>
  <rcc rId="9588" sId="1" numFmtId="4">
    <nc r="G650">
      <v>730</v>
    </nc>
  </rcc>
  <rcc rId="9589" sId="1">
    <nc r="E649" t="inlineStr">
      <is>
        <t>08101 S4760</t>
      </is>
    </nc>
  </rcc>
  <rcc rId="9590" sId="1">
    <nc r="E650" t="inlineStr">
      <is>
        <t>08101 S4760</t>
      </is>
    </nc>
  </rcc>
  <rcc rId="9591" sId="1" odxf="1" dxf="1">
    <nc r="A649" t="inlineStr">
      <is>
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</is>
    </nc>
    <ndxf>
      <font>
        <color indexed="8"/>
        <name val="Times New Roman"/>
        <family val="1"/>
      </font>
      <fill>
        <patternFill patternType="solid"/>
      </fill>
      <alignment vertical="center"/>
    </ndxf>
  </rcc>
  <rcc rId="9592" sId="1">
    <oc r="G638">
      <f>G645+G639+G643+G641</f>
    </oc>
    <nc r="G638">
      <f>G645+G639+G643+G641+G647+G649</f>
    </nc>
  </rcc>
  <rrc rId="9593" sId="1" ref="A653:XFD654" action="insertRow"/>
  <rm rId="9594" sheetId="1" source="A661:XFD662" destination="A653:XFD654" sourceSheetId="1">
    <rfmt sheetId="1" xfDxf="1" sqref="A653:XFD653" start="0" length="0">
      <dxf>
        <font>
          <name val="Times New Roman CYR"/>
          <family val="1"/>
        </font>
        <alignment wrapText="1"/>
      </dxf>
    </rfmt>
    <rfmt sheetId="1" xfDxf="1" sqref="A654:XFD654" start="0" length="0">
      <dxf>
        <font>
          <name val="Times New Roman CYR"/>
          <family val="1"/>
        </font>
        <alignment wrapText="1"/>
      </dxf>
    </rfmt>
    <rfmt sheetId="1" sqref="A653" start="0" length="0">
      <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53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653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53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653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653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653" start="0" length="0">
      <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654" start="0" length="0">
      <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54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654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54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654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654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654" start="0" length="0">
      <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9595" sId="1" ref="A661:XFD661" action="deleteRow">
    <rfmt sheetId="1" xfDxf="1" sqref="A661:XFD661" start="0" length="0">
      <dxf>
        <font>
          <name val="Times New Roman CYR"/>
          <family val="1"/>
        </font>
        <alignment wrapText="1"/>
      </dxf>
    </rfmt>
  </rrc>
  <rrc rId="9596" sId="1" ref="A661:XFD661" action="deleteRow">
    <rfmt sheetId="1" xfDxf="1" sqref="A661:XFD661" start="0" length="0">
      <dxf>
        <font>
          <name val="Times New Roman CYR"/>
          <family val="1"/>
        </font>
        <alignment wrapText="1"/>
      </dxf>
    </rfmt>
  </rrc>
  <rcc rId="9597" sId="1" numFmtId="4">
    <oc r="G654">
      <v>5005.3322799999996</v>
    </oc>
    <nc r="G654">
      <v>4239.9832200000001</v>
    </nc>
  </rcc>
  <rrc rId="9598" sId="1" ref="A661:XFD664" action="insertRow"/>
  <rcc rId="9599" sId="1" odxf="1" dxf="1">
    <nc r="A661" t="inlineStr">
      <is>
        <t>На укрепление материально-технической базы отрасли "Культура"</t>
      </is>
    </nc>
    <odxf>
      <font>
        <i val="0"/>
        <name val="Times New Roman"/>
        <family val="1"/>
      </font>
      <alignment vertical="center"/>
    </odxf>
    <ndxf>
      <font>
        <i/>
        <name val="Times New Roman"/>
        <family val="1"/>
      </font>
      <alignment vertical="top"/>
    </ndxf>
  </rcc>
  <rcc rId="9600" sId="1" odxf="1" dxf="1">
    <nc r="B661" t="inlineStr">
      <is>
        <t>973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601" sId="1" odxf="1" dxf="1">
    <nc r="C661" t="inlineStr">
      <is>
        <t>08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602" sId="1" odxf="1" dxf="1">
    <nc r="D661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661" start="0" length="0">
    <dxf>
      <font>
        <i/>
        <name val="Times New Roman"/>
        <family val="1"/>
      </font>
    </dxf>
  </rfmt>
  <rfmt sheetId="1" sqref="F661" start="0" length="0">
    <dxf>
      <font>
        <i/>
        <name val="Times New Roman"/>
        <family val="1"/>
      </font>
    </dxf>
  </rfmt>
  <rcc rId="9603" sId="1" odxf="1" dxf="1">
    <nc r="G661">
      <f>G662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fmt sheetId="1" sqref="H661" start="0" length="0">
    <dxf>
      <font>
        <i/>
        <name val="Times New Roman CYR"/>
        <family val="1"/>
      </font>
    </dxf>
  </rfmt>
  <rfmt sheetId="1" sqref="I661" start="0" length="0">
    <dxf>
      <font>
        <i/>
        <name val="Times New Roman CYR"/>
        <family val="1"/>
      </font>
    </dxf>
  </rfmt>
  <rfmt sheetId="1" sqref="A661:XFD661" start="0" length="0">
    <dxf>
      <font>
        <i/>
        <name val="Times New Roman CYR"/>
        <family val="1"/>
      </font>
    </dxf>
  </rfmt>
  <rfmt sheetId="1" sqref="A662" start="0" length="0">
    <dxf>
      <font>
        <color indexed="8"/>
        <name val="Times New Roman"/>
        <family val="1"/>
      </font>
      <fill>
        <patternFill patternType="solid"/>
      </fill>
      <border outline="0">
        <left style="medium">
          <color indexed="64"/>
        </left>
      </border>
    </dxf>
  </rfmt>
  <rcc rId="9604" sId="1">
    <nc r="B662" t="inlineStr">
      <is>
        <t>973</t>
      </is>
    </nc>
  </rcc>
  <rcc rId="9605" sId="1">
    <nc r="C662" t="inlineStr">
      <is>
        <t>08</t>
      </is>
    </nc>
  </rcc>
  <rcc rId="9606" sId="1">
    <nc r="D662" t="inlineStr">
      <is>
        <t>01</t>
      </is>
    </nc>
  </rcc>
  <rfmt sheetId="1" sqref="H662" start="0" length="0">
    <dxf>
      <font>
        <i/>
        <name val="Times New Roman CYR"/>
        <family val="1"/>
      </font>
    </dxf>
  </rfmt>
  <rfmt sheetId="1" sqref="I662" start="0" length="0">
    <dxf>
      <font>
        <i/>
        <name val="Times New Roman CYR"/>
        <family val="1"/>
      </font>
    </dxf>
  </rfmt>
  <rfmt sheetId="1" sqref="A662:XFD662" start="0" length="0">
    <dxf>
      <font>
        <i/>
        <name val="Times New Roman CYR"/>
        <family val="1"/>
      </font>
    </dxf>
  </rfmt>
  <rcc rId="9607" sId="1" odxf="1" dxf="1">
    <nc r="A663" t="inlineStr">
      <is>
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</is>
    </nc>
    <odxf>
      <font>
        <i val="0"/>
        <name val="Times New Roman"/>
        <family val="1"/>
      </font>
      <fill>
        <patternFill patternType="none"/>
      </fill>
    </odxf>
    <ndxf>
      <font>
        <i/>
        <color indexed="8"/>
        <name val="Times New Roman"/>
        <family val="1"/>
      </font>
      <fill>
        <patternFill patternType="solid"/>
      </fill>
    </ndxf>
  </rcc>
  <rcc rId="9608" sId="1" odxf="1" dxf="1">
    <nc r="B663" t="inlineStr">
      <is>
        <t>973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609" sId="1" odxf="1" dxf="1">
    <nc r="C663" t="inlineStr">
      <is>
        <t>08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610" sId="1" odxf="1" dxf="1">
    <nc r="D663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663" start="0" length="0">
    <dxf>
      <font>
        <i/>
        <name val="Times New Roman"/>
        <family val="1"/>
      </font>
    </dxf>
  </rfmt>
  <rfmt sheetId="1" sqref="F663" start="0" length="0">
    <dxf>
      <font>
        <i/>
        <name val="Times New Roman"/>
        <family val="1"/>
      </font>
    </dxf>
  </rfmt>
  <rcc rId="9611" sId="1" odxf="1" dxf="1">
    <nc r="G663">
      <f>G664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fmt sheetId="1" sqref="H663" start="0" length="0">
    <dxf>
      <font>
        <i/>
        <name val="Times New Roman CYR"/>
        <family val="1"/>
      </font>
    </dxf>
  </rfmt>
  <rfmt sheetId="1" sqref="I663" start="0" length="0">
    <dxf>
      <font>
        <i/>
        <name val="Times New Roman CYR"/>
        <family val="1"/>
      </font>
    </dxf>
  </rfmt>
  <rfmt sheetId="1" sqref="A663:XFD663" start="0" length="0">
    <dxf>
      <font>
        <i/>
        <name val="Times New Roman CYR"/>
        <family val="1"/>
      </font>
    </dxf>
  </rfmt>
  <rfmt sheetId="1" sqref="A664" start="0" length="0">
    <dxf>
      <font>
        <color indexed="8"/>
        <name val="Times New Roman"/>
        <family val="1"/>
      </font>
      <fill>
        <patternFill patternType="solid"/>
      </fill>
      <border outline="0">
        <left style="medium">
          <color indexed="64"/>
        </left>
      </border>
    </dxf>
  </rfmt>
  <rcc rId="9612" sId="1">
    <nc r="B664" t="inlineStr">
      <is>
        <t>973</t>
      </is>
    </nc>
  </rcc>
  <rcc rId="9613" sId="1">
    <nc r="C664" t="inlineStr">
      <is>
        <t>08</t>
      </is>
    </nc>
  </rcc>
  <rcc rId="9614" sId="1">
    <nc r="D664" t="inlineStr">
      <is>
        <t>01</t>
      </is>
    </nc>
  </rcc>
  <rfmt sheetId="1" sqref="H664" start="0" length="0">
    <dxf>
      <font>
        <i/>
        <name val="Times New Roman CYR"/>
        <family val="1"/>
      </font>
    </dxf>
  </rfmt>
  <rfmt sheetId="1" sqref="I664" start="0" length="0">
    <dxf>
      <font>
        <i/>
        <name val="Times New Roman CYR"/>
        <family val="1"/>
      </font>
    </dxf>
  </rfmt>
  <rfmt sheetId="1" sqref="A664:XFD664" start="0" length="0">
    <dxf>
      <font>
        <i/>
        <name val="Times New Roman CYR"/>
        <family val="1"/>
      </font>
    </dxf>
  </rfmt>
  <rcc rId="9615" sId="1">
    <nc r="E661" t="inlineStr">
      <is>
        <t>08201 S2950</t>
      </is>
    </nc>
  </rcc>
  <rcc rId="9616" sId="1">
    <nc r="E662" t="inlineStr">
      <is>
        <t>08201 S2950</t>
      </is>
    </nc>
  </rcc>
  <rcc rId="9617" sId="1">
    <nc r="E663" t="inlineStr">
      <is>
        <t>08201 S4760</t>
      </is>
    </nc>
  </rcc>
  <rcc rId="9618" sId="1">
    <nc r="E664" t="inlineStr">
      <is>
        <t>08201 S4760</t>
      </is>
    </nc>
  </rcc>
  <rcc rId="9619" sId="1" numFmtId="4">
    <nc r="G662">
      <v>407.45294000000001</v>
    </nc>
  </rcc>
  <rcc rId="9620" sId="1" numFmtId="4">
    <nc r="G664">
      <v>684</v>
    </nc>
  </rcc>
  <rcc rId="9621" sId="1">
    <oc r="G652">
      <f>G659+G653+G657+G655</f>
    </oc>
    <nc r="G652">
      <f>G659+G653+G657+G655+G661+G663</f>
    </nc>
  </rcc>
  <rcc rId="9622" sId="1">
    <nc r="F662" t="inlineStr">
      <is>
        <t>622</t>
      </is>
    </nc>
  </rcc>
  <rcc rId="9623" sId="1" odxf="1" dxf="1">
    <nc r="A662" t="inlineStr">
      <is>
        <t>Субсидии автономным учреждениям на иные цели</t>
      </is>
    </nc>
    <ndxf>
      <font>
        <color indexed="8"/>
        <name val="Times New Roman"/>
        <family val="1"/>
      </font>
      <fill>
        <patternFill patternType="none"/>
      </fill>
      <border outline="0">
        <left style="thin">
          <color indexed="64"/>
        </left>
      </border>
    </ndxf>
  </rcc>
  <rcc rId="9624" sId="1">
    <nc r="F664" t="inlineStr">
      <is>
        <t>621</t>
      </is>
    </nc>
  </rcc>
  <rcc rId="9625" sId="1" odxf="1" dxf="1">
    <nc r="A664" t="inlineStr">
      <is>
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  <ndxf>
      <font>
        <color indexed="8"/>
        <name val="Times New Roman"/>
        <family val="1"/>
      </font>
      <fill>
        <patternFill patternType="none"/>
      </fill>
      <border outline="0">
        <left style="thin">
          <color indexed="64"/>
        </left>
      </border>
    </ndxf>
  </rcc>
  <rcv guid="{73FC67B9-3A5E-4402-A781-D3BF0209130F}" action="delete"/>
  <rdn rId="0" localSheetId="1" customView="1" name="Z_73FC67B9_3A5E_4402_A781_D3BF0209130F_.wvu.PrintArea" hidden="1" oldHidden="1">
    <formula>Ведом.структура!$A$1:$G$822</formula>
    <oldFormula>Ведом.структура!$A$1:$G$822</oldFormula>
  </rdn>
  <rdn rId="0" localSheetId="1" customView="1" name="Z_73FC67B9_3A5E_4402_A781_D3BF0209130F_.wvu.FilterData" hidden="1" oldHidden="1">
    <formula>Ведом.структура!$A$17:$I$820</formula>
    <oldFormula>Ведом.структура!$A$17:$I$820</oldFormula>
  </rdn>
  <rcv guid="{73FC67B9-3A5E-4402-A781-D3BF0209130F}" action="add"/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55" sId="1">
    <oc r="G230">
      <f>29257.6+300</f>
    </oc>
    <nc r="G230">
      <f>29257.6+295.5</f>
    </nc>
  </rcc>
</revisions>
</file>

<file path=xl/revisions/revisionLog1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28" sId="1" numFmtId="4">
    <oc r="G668">
      <v>387.69400000000002</v>
    </oc>
    <nc r="G668">
      <v>1919.694</v>
    </nc>
  </rcc>
  <rcc rId="9629" sId="1" numFmtId="4">
    <oc r="G670">
      <v>967.4</v>
    </oc>
    <nc r="G670">
      <v>930.4</v>
    </nc>
  </rcc>
  <rrc rId="9630" sId="1" ref="A679:XFD679" action="insertRow"/>
  <rrc rId="9631" sId="1" ref="A680:XFD680" action="insertRow"/>
  <rcc rId="9632" sId="1" odxf="1" dxf="1">
    <nc r="B679" t="inlineStr">
      <is>
        <t>973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9633" sId="1" odxf="1" dxf="1">
    <nc r="B680" t="inlineStr">
      <is>
        <t>973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9634" sId="1" odxf="1" dxf="1">
    <nc r="A679" t="inlineStr">
      <is>
        <t xml:space="preserve">Резервные фонды местных администраций
</t>
      </is>
    </nc>
    <odxf>
      <font>
        <b/>
        <i val="0"/>
        <name val="Times New Roman"/>
        <family val="1"/>
      </font>
    </odxf>
    <ndxf>
      <font>
        <b val="0"/>
        <i/>
        <color indexed="8"/>
        <name val="Times New Roman"/>
        <family val="1"/>
      </font>
    </ndxf>
  </rcc>
  <rcc rId="9635" sId="1" odxf="1" dxf="1">
    <nc r="A680" t="inlineStr">
      <is>
        <t>Иные выплаты, за исключением фонда оплаты труда учреждений, лицам, привлекаемым согласно законодательству для выполнения отдельных полномочий</t>
      </is>
    </nc>
    <odxf>
      <font>
        <b/>
        <name val="Times New Roman"/>
        <family val="1"/>
      </font>
    </odxf>
    <ndxf>
      <font>
        <b val="0"/>
        <color indexed="8"/>
        <name val="Times New Roman"/>
        <family val="1"/>
      </font>
    </ndxf>
  </rcc>
  <rcc rId="9636" sId="1" odxf="1" dxf="1">
    <nc r="C679" t="inlineStr">
      <is>
        <t>08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9637" sId="1" odxf="1" dxf="1">
    <nc r="D679" t="inlineStr">
      <is>
        <t>01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9638" sId="1" odxf="1" dxf="1">
    <nc r="E679" t="inlineStr">
      <is>
        <t>99900 86000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F679" start="0" length="0">
    <dxf>
      <font>
        <b val="0"/>
        <i/>
        <name val="Times New Roman"/>
        <family val="1"/>
      </font>
    </dxf>
  </rfmt>
  <rcc rId="9639" sId="1" odxf="1" dxf="1">
    <nc r="G679">
      <f>G680</f>
    </nc>
    <odxf>
      <font>
        <b/>
        <i val="0"/>
        <name val="Times New Roman"/>
        <family val="1"/>
      </font>
      <fill>
        <patternFill patternType="none">
          <bgColor indexed="65"/>
        </patternFill>
      </fill>
      <alignment wrapText="0"/>
    </odxf>
    <ndxf>
      <font>
        <b val="0"/>
        <i/>
        <name val="Times New Roman"/>
        <family val="1"/>
      </font>
      <fill>
        <patternFill patternType="solid">
          <bgColor theme="0"/>
        </patternFill>
      </fill>
      <alignment wrapText="1"/>
    </ndxf>
  </rcc>
  <rcc rId="9640" sId="1" odxf="1" dxf="1">
    <nc r="C680" t="inlineStr">
      <is>
        <t>08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9641" sId="1" odxf="1" dxf="1">
    <nc r="D680" t="inlineStr">
      <is>
        <t>01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9642" sId="1" odxf="1" dxf="1">
    <nc r="E680" t="inlineStr">
      <is>
        <t>99900 86000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9643" sId="1" odxf="1" dxf="1">
    <nc r="F680" t="inlineStr">
      <is>
        <t>113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9644" sId="1" odxf="1" dxf="1" numFmtId="4">
    <nc r="G680">
      <v>11</v>
    </nc>
    <odxf>
      <font>
        <b/>
        <name val="Times New Roman"/>
        <family val="1"/>
      </font>
      <fill>
        <patternFill patternType="none">
          <bgColor indexed="65"/>
        </patternFill>
      </fill>
      <alignment wrapText="0"/>
    </odxf>
    <ndxf>
      <font>
        <b val="0"/>
        <name val="Times New Roman"/>
        <family val="1"/>
      </font>
      <fill>
        <patternFill patternType="solid">
          <bgColor theme="0"/>
        </patternFill>
      </fill>
      <alignment wrapText="1"/>
    </ndxf>
  </rcc>
  <rcc rId="9645" sId="1">
    <oc r="G678">
      <f>G683+G681</f>
    </oc>
    <nc r="G678">
      <f>G683+G681+G679</f>
    </nc>
  </rcc>
  <rcc rId="9646" sId="1" numFmtId="4">
    <oc r="G700">
      <v>130.69999999999999</v>
    </oc>
    <nc r="G700">
      <v>145.69999999999999</v>
    </nc>
  </rcc>
  <rcc rId="9647" sId="1" numFmtId="4">
    <oc r="G701">
      <v>434.2</v>
    </oc>
    <nc r="G701">
      <v>516.45000000000005</v>
    </nc>
  </rcc>
  <rcc rId="9648" sId="1">
    <oc r="B459" t="inlineStr">
      <is>
        <t>968</t>
      </is>
    </oc>
    <nc r="B459" t="inlineStr">
      <is>
        <t>969</t>
      </is>
    </nc>
  </rcc>
  <rcc rId="9649" sId="1">
    <oc r="B460" t="inlineStr">
      <is>
        <t>968</t>
      </is>
    </oc>
    <nc r="B460" t="inlineStr">
      <is>
        <t>969</t>
      </is>
    </nc>
  </rcc>
  <rcc rId="9650" sId="1">
    <oc r="B461" t="inlineStr">
      <is>
        <t>968</t>
      </is>
    </oc>
    <nc r="B461" t="inlineStr">
      <is>
        <t>969</t>
      </is>
    </nc>
  </rcc>
  <rcc rId="9651" sId="1">
    <oc r="B462" t="inlineStr">
      <is>
        <t>968</t>
      </is>
    </oc>
    <nc r="B462" t="inlineStr">
      <is>
        <t>969</t>
      </is>
    </nc>
  </rcc>
  <rcc rId="9652" sId="1">
    <oc r="B463" t="inlineStr">
      <is>
        <t>968</t>
      </is>
    </oc>
    <nc r="B463" t="inlineStr">
      <is>
        <t>969</t>
      </is>
    </nc>
  </rcc>
  <rrc rId="9653" sId="1" ref="A703:XFD707" action="insertRow"/>
  <rcc rId="9654" sId="1" odxf="1" dxf="1">
    <nc r="A703" t="inlineStr">
      <is>
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</is>
    </nc>
    <odxf>
      <font>
        <i val="0"/>
        <name val="Times New Roman"/>
        <family val="1"/>
      </font>
      <fill>
        <patternFill patternType="none"/>
      </fill>
      <alignment vertical="top"/>
    </odxf>
    <ndxf>
      <font>
        <i/>
        <color indexed="8"/>
        <name val="Times New Roman"/>
        <family val="1"/>
      </font>
      <fill>
        <patternFill patternType="solid"/>
      </fill>
      <alignment vertical="center"/>
    </ndxf>
  </rcc>
  <rcc rId="9655" sId="1" odxf="1" dxf="1">
    <nc r="B703" t="inlineStr">
      <is>
        <t>969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C703" start="0" length="0">
    <dxf>
      <font>
        <i/>
        <name val="Times New Roman"/>
        <family val="1"/>
      </font>
    </dxf>
  </rfmt>
  <rfmt sheetId="1" sqref="D703" start="0" length="0">
    <dxf>
      <font>
        <i/>
        <name val="Times New Roman"/>
        <family val="1"/>
      </font>
    </dxf>
  </rfmt>
  <rfmt sheetId="1" sqref="E703" start="0" length="0">
    <dxf>
      <font>
        <i/>
        <name val="Times New Roman"/>
        <family val="1"/>
      </font>
    </dxf>
  </rfmt>
  <rfmt sheetId="1" sqref="F703" start="0" length="0">
    <dxf>
      <font>
        <b/>
        <name val="Times New Roman"/>
        <family val="1"/>
      </font>
    </dxf>
  </rfmt>
  <rcc rId="9656" sId="1" odxf="1" dxf="1">
    <nc r="G703">
      <f>G704+G705+G706+G707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9657" sId="1" odxf="1" dxf="1">
    <nc r="A704" t="inlineStr">
      <is>
        <t xml:space="preserve">Фонд оплаты труда учреждений </t>
      </is>
    </nc>
    <odxf>
      <numFmt numFmtId="0" formatCode="General"/>
    </odxf>
    <ndxf>
      <numFmt numFmtId="30" formatCode="@"/>
    </ndxf>
  </rcc>
  <rcc rId="9658" sId="1">
    <nc r="B704" t="inlineStr">
      <is>
        <t>969</t>
      </is>
    </nc>
  </rcc>
  <rcc rId="9659" sId="1">
    <nc r="F704" t="inlineStr">
      <is>
        <t>111</t>
      </is>
    </nc>
  </rcc>
  <rfmt sheetId="1" sqref="G704" start="0" length="0">
    <dxf>
      <fill>
        <patternFill patternType="none">
          <bgColor indexed="65"/>
        </patternFill>
      </fill>
    </dxf>
  </rfmt>
  <rcc rId="9660" sId="1" odxf="1" dxf="1">
    <nc r="A705" t="inlineStr">
      <is>
        <t>Взносы по обязательному социальному страхованию на выплаты по оплате труда работников и иные выплаты работникам учреждений</t>
      </is>
    </nc>
    <odxf>
      <font>
        <name val="Times New Roman"/>
        <family val="1"/>
      </font>
      <fill>
        <patternFill patternType="none"/>
      </fill>
      <alignment vertical="top"/>
    </odxf>
    <ndxf>
      <font>
        <color indexed="8"/>
        <name val="Times New Roman"/>
        <family val="1"/>
      </font>
      <fill>
        <patternFill patternType="solid"/>
      </fill>
      <alignment vertical="center"/>
    </ndxf>
  </rcc>
  <rcc rId="9661" sId="1">
    <nc r="B705" t="inlineStr">
      <is>
        <t>969</t>
      </is>
    </nc>
  </rcc>
  <rcc rId="9662" sId="1">
    <nc r="F705" t="inlineStr">
      <is>
        <t>119</t>
      </is>
    </nc>
  </rcc>
  <rfmt sheetId="1" sqref="G705" start="0" length="0">
    <dxf>
      <fill>
        <patternFill patternType="none">
          <bgColor indexed="65"/>
        </patternFill>
      </fill>
    </dxf>
  </rfmt>
  <rcc rId="9663" sId="1" odxf="1" dxf="1">
    <nc r="A706" t="inlineStr">
      <is>
        <t>Фонд оплаты труда государственных (муниципальных) органов</t>
      </is>
    </nc>
    <odxf>
      <numFmt numFmtId="0" formatCode="General"/>
    </odxf>
    <ndxf>
      <numFmt numFmtId="30" formatCode="@"/>
    </ndxf>
  </rcc>
  <rcc rId="9664" sId="1">
    <nc r="B706" t="inlineStr">
      <is>
        <t>969</t>
      </is>
    </nc>
  </rcc>
  <rcc rId="9665" sId="1">
    <nc r="F706" t="inlineStr">
      <is>
        <t>121</t>
      </is>
    </nc>
  </rcc>
  <rfmt sheetId="1" sqref="G706" start="0" length="0">
    <dxf>
      <fill>
        <patternFill patternType="none">
          <bgColor indexed="65"/>
        </patternFill>
      </fill>
    </dxf>
  </rfmt>
  <rcc rId="9666" sId="1" odxf="1" dxf="1">
    <nc r="A707" t="inlineStr">
      <is>
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</is>
    </nc>
    <odxf>
      <font>
        <name val="Times New Roman"/>
        <family val="1"/>
      </font>
      <fill>
        <patternFill patternType="none"/>
      </fill>
      <alignment vertical="top"/>
    </odxf>
    <ndxf>
      <font>
        <color indexed="8"/>
        <name val="Times New Roman"/>
        <family val="1"/>
      </font>
      <fill>
        <patternFill patternType="solid"/>
      </fill>
      <alignment vertical="center"/>
    </ndxf>
  </rcc>
  <rcc rId="9667" sId="1">
    <nc r="B707" t="inlineStr">
      <is>
        <t>969</t>
      </is>
    </nc>
  </rcc>
  <rcc rId="9668" sId="1">
    <nc r="D707" t="inlineStr">
      <is>
        <t>09</t>
      </is>
    </nc>
  </rcc>
  <rcc rId="9669" sId="1">
    <nc r="F707" t="inlineStr">
      <is>
        <t>129</t>
      </is>
    </nc>
  </rcc>
  <rfmt sheetId="1" sqref="G707" start="0" length="0">
    <dxf>
      <fill>
        <patternFill patternType="none">
          <bgColor indexed="65"/>
        </patternFill>
      </fill>
    </dxf>
  </rfmt>
  <rcc rId="9670" sId="1">
    <nc r="C703" t="inlineStr">
      <is>
        <t>08</t>
      </is>
    </nc>
  </rcc>
  <rcc rId="9671" sId="1">
    <nc r="C704" t="inlineStr">
      <is>
        <t>08</t>
      </is>
    </nc>
  </rcc>
  <rcc rId="9672" sId="1">
    <nc r="C705" t="inlineStr">
      <is>
        <t>08</t>
      </is>
    </nc>
  </rcc>
  <rcc rId="9673" sId="1">
    <nc r="C706" t="inlineStr">
      <is>
        <t>08</t>
      </is>
    </nc>
  </rcc>
  <rcc rId="9674" sId="1">
    <nc r="C707" t="inlineStr">
      <is>
        <t>08</t>
      </is>
    </nc>
  </rcc>
  <rcc rId="9675" sId="1">
    <nc r="D703" t="inlineStr">
      <is>
        <t>04</t>
      </is>
    </nc>
  </rcc>
  <rcc rId="9676" sId="1">
    <nc r="D704" t="inlineStr">
      <is>
        <t>04</t>
      </is>
    </nc>
  </rcc>
  <rcc rId="9677" sId="1">
    <nc r="D705" t="inlineStr">
      <is>
        <t>04</t>
      </is>
    </nc>
  </rcc>
  <rcc rId="9678" sId="1">
    <nc r="D706" t="inlineStr">
      <is>
        <t>04</t>
      </is>
    </nc>
  </rcc>
  <rcc rId="9679" sId="1">
    <nc r="E704" t="inlineStr">
      <is>
        <t>08402 S4760</t>
      </is>
    </nc>
  </rcc>
  <rcc rId="9680" sId="1">
    <nc r="E705" t="inlineStr">
      <is>
        <t>08402 S4760</t>
      </is>
    </nc>
  </rcc>
  <rcc rId="9681" sId="1">
    <nc r="E706" t="inlineStr">
      <is>
        <t>08402 S4760</t>
      </is>
    </nc>
  </rcc>
  <rcc rId="9682" sId="1">
    <nc r="E707" t="inlineStr">
      <is>
        <t>08402 S4760</t>
      </is>
    </nc>
  </rcc>
  <rcc rId="9683" sId="1">
    <nc r="E703" t="inlineStr">
      <is>
        <t>08402S4760</t>
      </is>
    </nc>
  </rcc>
  <rcc rId="9684" sId="1" numFmtId="4">
    <nc r="G704">
      <v>1279.96048</v>
    </nc>
  </rcc>
  <rcc rId="9685" sId="1" numFmtId="4">
    <nc r="G705">
      <v>320.58100000000002</v>
    </nc>
  </rcc>
  <rcc rId="9686" sId="1" numFmtId="4">
    <nc r="G706">
      <v>135.04</v>
    </nc>
  </rcc>
  <rcc rId="9687" sId="1" numFmtId="4">
    <nc r="G707">
      <v>29.46</v>
    </nc>
  </rcc>
  <rcc rId="9688" sId="1">
    <oc r="G692">
      <f>G693+G696</f>
    </oc>
    <nc r="G692">
      <f>G693+G696+G703</f>
    </nc>
  </rcc>
  <rrc rId="9689" sId="1" ref="A712:XFD712" action="insertRow"/>
  <rrc rId="9690" sId="1" ref="A712:XFD712" action="insertRow"/>
  <rrc rId="9691" sId="1" ref="A712:XFD712" action="insertRow"/>
  <rfmt sheetId="1" sqref="A712" start="0" length="0">
    <dxf>
      <font>
        <b/>
        <name val="Times New Roman"/>
        <family val="1"/>
      </font>
      <alignment horizontal="general"/>
    </dxf>
  </rfmt>
  <rfmt sheetId="1" sqref="A713" start="0" length="0">
    <dxf>
      <font>
        <i/>
        <color indexed="8"/>
        <name val="Times New Roman"/>
        <family val="1"/>
      </font>
      <alignment horizontal="general"/>
    </dxf>
  </rfmt>
  <rfmt sheetId="1" sqref="A714" start="0" length="0">
    <dxf>
      <numFmt numFmtId="30" formatCode="@"/>
    </dxf>
  </rfmt>
  <rrc rId="9692" sId="1" ref="A715:XFD715" action="insertRow"/>
  <rcc rId="9693" sId="1">
    <nc r="A712" t="inlineStr">
      <is>
        <t>Непрограммные расходы</t>
      </is>
    </nc>
  </rcc>
  <rcc rId="9694" sId="1">
    <nc r="A713" t="inlineStr">
      <is>
        <t>За достижение показателей деятельности органов исполнительной власти Республики Бурятия</t>
      </is>
    </nc>
  </rcc>
  <rcc rId="9695" sId="1">
    <nc r="A714" t="inlineStr">
      <is>
        <t xml:space="preserve">Фонд оплаты труда  учреждений </t>
      </is>
    </nc>
  </rcc>
  <rcc rId="9696" sId="1" odxf="1" dxf="1">
    <nc r="A715" t="inlineStr">
      <is>
        <t>Взносы по обязательному социальному страхованию на выплаты по оплате труда работников и иные выплаты работникам учреждений</t>
      </is>
    </nc>
    <odxf>
      <font>
        <name val="Times New Roman"/>
        <family val="1"/>
      </font>
      <numFmt numFmtId="30" formatCode="@"/>
      <fill>
        <patternFill patternType="none"/>
      </fill>
      <alignment vertical="top"/>
    </odxf>
    <ndxf>
      <font>
        <color indexed="8"/>
        <name val="Times New Roman"/>
        <family val="1"/>
      </font>
      <numFmt numFmtId="0" formatCode="General"/>
      <fill>
        <patternFill patternType="solid"/>
      </fill>
      <alignment vertical="center"/>
    </ndxf>
  </rcc>
  <rcc rId="9697" sId="1" odxf="1" dxf="1">
    <nc r="C712" t="inlineStr">
      <is>
        <t>08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9698" sId="1" odxf="1" dxf="1">
    <nc r="D712" t="inlineStr">
      <is>
        <t>04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9699" sId="1" odxf="1" dxf="1">
    <nc r="E712" t="inlineStr">
      <is>
        <t>99900 00000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F712" start="0" length="0">
    <dxf>
      <font>
        <b/>
        <name val="Times New Roman"/>
        <family val="1"/>
      </font>
    </dxf>
  </rfmt>
  <rcc rId="9700" sId="1" odxf="1" dxf="1">
    <nc r="G712">
      <f>G713</f>
    </nc>
    <odxf>
      <font>
        <b val="0"/>
        <name val="Times New Roman"/>
        <family val="1"/>
      </font>
      <fill>
        <patternFill patternType="solid">
          <bgColor theme="0"/>
        </patternFill>
      </fill>
    </odxf>
    <ndxf>
      <font>
        <b/>
        <name val="Times New Roman"/>
        <family val="1"/>
      </font>
      <fill>
        <patternFill patternType="none">
          <bgColor indexed="65"/>
        </patternFill>
      </fill>
    </ndxf>
  </rcc>
  <rcc rId="9701" sId="1" odxf="1" dxf="1">
    <nc r="C713" t="inlineStr">
      <is>
        <t>08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702" sId="1" odxf="1" dxf="1">
    <nc r="D713" t="inlineStr">
      <is>
        <t>04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703" sId="1" odxf="1" dxf="1">
    <nc r="E713" t="inlineStr">
      <is>
        <t>99900 55493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713" start="0" length="0">
    <dxf>
      <font>
        <i/>
        <name val="Times New Roman"/>
        <family val="1"/>
      </font>
    </dxf>
  </rfmt>
  <rfmt sheetId="1" sqref="G713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cc rId="9704" sId="1">
    <nc r="C714" t="inlineStr">
      <is>
        <t>08</t>
      </is>
    </nc>
  </rcc>
  <rcc rId="9705" sId="1">
    <nc r="D714" t="inlineStr">
      <is>
        <t>04</t>
      </is>
    </nc>
  </rcc>
  <rcc rId="9706" sId="1">
    <nc r="E714" t="inlineStr">
      <is>
        <t>99900 55493</t>
      </is>
    </nc>
  </rcc>
  <rcc rId="9707" sId="1">
    <nc r="F714" t="inlineStr">
      <is>
        <t>111</t>
      </is>
    </nc>
  </rcc>
  <rcc rId="9708" sId="1" numFmtId="4">
    <nc r="G714">
      <v>10.157</v>
    </nc>
  </rcc>
  <rcc rId="9709" sId="1">
    <nc r="C715" t="inlineStr">
      <is>
        <t>08</t>
      </is>
    </nc>
  </rcc>
  <rcc rId="9710" sId="1">
    <nc r="D715" t="inlineStr">
      <is>
        <t>04</t>
      </is>
    </nc>
  </rcc>
  <rcc rId="9711" sId="1">
    <nc r="E715" t="inlineStr">
      <is>
        <t>99900 55493</t>
      </is>
    </nc>
  </rcc>
  <rcc rId="9712" sId="1">
    <nc r="F715" t="inlineStr">
      <is>
        <t>119</t>
      </is>
    </nc>
  </rcc>
  <rcc rId="9713" sId="1" numFmtId="4">
    <nc r="G715">
      <v>3.0670000000000002</v>
    </nc>
  </rcc>
  <rcc rId="9714" sId="1" odxf="1" dxf="1">
    <nc r="B712" t="inlineStr">
      <is>
        <t>973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9715" sId="1" odxf="1" dxf="1">
    <nc r="B713" t="inlineStr">
      <is>
        <t>973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716" sId="1" odxf="1" dxf="1">
    <nc r="B714" t="inlineStr">
      <is>
        <t>973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717" sId="1">
    <nc r="B715" t="inlineStr">
      <is>
        <t>973</t>
      </is>
    </nc>
  </rcc>
  <rfmt sheetId="1" sqref="B714" start="0" length="2147483647">
    <dxf>
      <font>
        <i val="0"/>
      </font>
    </dxf>
  </rfmt>
  <rcc rId="9718" sId="1">
    <nc r="G713">
      <f>SUM(G714:G715)</f>
    </nc>
  </rcc>
  <rcc rId="9719" sId="1">
    <oc r="G685">
      <f>G690+G708+G686</f>
    </oc>
    <nc r="G685">
      <f>G690+G708+G686+G712</f>
    </nc>
  </rcc>
  <rcc rId="9720" sId="1" numFmtId="4">
    <oc r="G720">
      <v>60</v>
    </oc>
    <nc r="G720">
      <v>47.056559999999998</v>
    </nc>
  </rcc>
  <rcc rId="9721" sId="1" numFmtId="4">
    <oc r="G721">
      <v>309.10000000000002</v>
    </oc>
    <nc r="G721">
      <v>322.04343999999998</v>
    </nc>
  </rcc>
  <rcc rId="9722" sId="1" numFmtId="4">
    <oc r="G737">
      <v>174.89500000000001</v>
    </oc>
    <nc r="G737">
      <v>229.89500000000001</v>
    </nc>
  </rcc>
  <rrc rId="9723" sId="1" ref="A733:XFD733" action="insertRow"/>
  <rrc rId="9724" sId="1" ref="A733:XFD733" action="insertRow"/>
  <rrc rId="9725" sId="1" ref="A733:XFD733" action="insertRow"/>
  <rcc rId="9726" sId="1" odxf="1" dxf="1">
    <nc r="A734" t="inlineStr">
      <is>
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</is>
    </nc>
    <odxf>
      <font>
        <i val="0"/>
        <name val="Times New Roman"/>
        <family val="1"/>
      </font>
      <fill>
        <patternFill patternType="none"/>
      </fill>
      <alignment vertical="top"/>
    </odxf>
    <ndxf>
      <font>
        <i/>
        <color indexed="8"/>
        <name val="Times New Roman"/>
        <family val="1"/>
      </font>
      <fill>
        <patternFill patternType="solid"/>
      </fill>
      <alignment vertical="center"/>
    </ndxf>
  </rcc>
  <rcc rId="9727" sId="1">
    <nc r="A735" t="inlineStr">
      <is>
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</rcc>
  <rcc rId="9728" sId="1" odxf="1" dxf="1">
    <nc r="C734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734" start="0" length="0">
    <dxf>
      <font>
        <i/>
        <name val="Times New Roman"/>
        <family val="1"/>
      </font>
    </dxf>
  </rfmt>
  <rcc rId="9729" sId="1" odxf="1" dxf="1">
    <nc r="E734" t="inlineStr">
      <is>
        <t>09601 S4760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734" start="0" length="0">
    <dxf>
      <font>
        <i/>
        <name val="Times New Roman"/>
        <family val="1"/>
      </font>
    </dxf>
  </rfmt>
  <rcc rId="9730" sId="1" odxf="1" dxf="1">
    <nc r="G734">
      <f>G735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9731" sId="1">
    <nc r="C735" t="inlineStr">
      <is>
        <t>07</t>
      </is>
    </nc>
  </rcc>
  <rcc rId="9732" sId="1">
    <nc r="E735" t="inlineStr">
      <is>
        <t>09601 S4760</t>
      </is>
    </nc>
  </rcc>
  <rcc rId="9733" sId="1">
    <nc r="F735" t="inlineStr">
      <is>
        <t>621</t>
      </is>
    </nc>
  </rcc>
  <rcc rId="9734" sId="1" numFmtId="4">
    <nc r="G735">
      <v>245.02019000000001</v>
    </nc>
  </rcc>
  <rcc rId="9735" sId="1">
    <nc r="B734" t="inlineStr">
      <is>
        <t>975</t>
      </is>
    </nc>
  </rcc>
  <rcc rId="9736" sId="1">
    <nc r="B735" t="inlineStr">
      <is>
        <t>975</t>
      </is>
    </nc>
  </rcc>
  <rfmt sheetId="1" sqref="B734" start="0" length="2147483647">
    <dxf>
      <font>
        <i/>
      </font>
    </dxf>
  </rfmt>
  <rcc rId="9737" sId="1" odxf="1" dxf="1">
    <nc r="A733" t="inlineStr">
      <is>
        <t>Непрограммные расходы</t>
      </is>
    </nc>
    <odxf>
      <font>
        <b val="0"/>
        <name val="Times New Roman"/>
        <family val="1"/>
      </font>
      <alignment horizontal="left"/>
    </odxf>
    <ndxf>
      <font>
        <b/>
        <name val="Times New Roman"/>
        <family val="1"/>
      </font>
      <alignment horizontal="general"/>
    </ndxf>
  </rcc>
  <rfmt sheetId="1" sqref="B733" start="0" length="0">
    <dxf>
      <font>
        <b/>
        <name val="Times New Roman"/>
        <family val="1"/>
      </font>
    </dxf>
  </rfmt>
  <rfmt sheetId="1" sqref="C733" start="0" length="0">
    <dxf>
      <font>
        <b/>
        <name val="Times New Roman"/>
        <family val="1"/>
      </font>
    </dxf>
  </rfmt>
  <rfmt sheetId="1" sqref="D733" start="0" length="0">
    <dxf>
      <font>
        <b/>
        <name val="Times New Roman"/>
        <family val="1"/>
      </font>
    </dxf>
  </rfmt>
  <rcc rId="9738" sId="1" odxf="1" dxf="1">
    <nc r="E733" t="inlineStr">
      <is>
        <t>99900 00000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F733" start="0" length="0">
    <dxf>
      <font>
        <b/>
        <name val="Times New Roman"/>
        <family val="1"/>
      </font>
    </dxf>
  </rfmt>
  <rcc rId="9739" sId="1" odxf="1" dxf="1">
    <nc r="G733">
      <f>G734</f>
    </nc>
    <odxf>
      <font>
        <b val="0"/>
        <name val="Times New Roman"/>
        <family val="1"/>
      </font>
      <fill>
        <patternFill patternType="solid">
          <bgColor theme="0"/>
        </patternFill>
      </fill>
    </odxf>
    <ndxf>
      <font>
        <b/>
        <name val="Times New Roman"/>
        <family val="1"/>
      </font>
      <fill>
        <patternFill patternType="none">
          <bgColor indexed="65"/>
        </patternFill>
      </fill>
    </ndxf>
  </rcc>
  <rcc rId="9740" sId="1">
    <nc r="B733" t="inlineStr">
      <is>
        <t>975</t>
      </is>
    </nc>
  </rcc>
  <rcc rId="9741" sId="1">
    <nc r="C733" t="inlineStr">
      <is>
        <t>07</t>
      </is>
    </nc>
  </rcc>
  <rcc rId="9742" sId="1">
    <nc r="D733" t="inlineStr">
      <is>
        <t>07</t>
      </is>
    </nc>
  </rcc>
  <rcc rId="9743" sId="1">
    <nc r="D734" t="inlineStr">
      <is>
        <t>07</t>
      </is>
    </nc>
  </rcc>
  <rcc rId="9744" sId="1">
    <nc r="D735" t="inlineStr">
      <is>
        <t>07</t>
      </is>
    </nc>
  </rcc>
  <rcc rId="9745" sId="1">
    <oc r="G724">
      <f>G729+G725</f>
    </oc>
    <nc r="G724">
      <f>G729+G725+G733</f>
    </nc>
  </rcc>
  <rcc rId="9746" sId="1" numFmtId="4">
    <oc r="G753">
      <v>15</v>
    </oc>
    <nc r="G753">
      <v>20.04</v>
    </nc>
  </rcc>
  <rcc rId="9747" sId="1" numFmtId="4">
    <oc r="G754">
      <v>773.01300000000003</v>
    </oc>
    <nc r="G754">
      <v>598.47299999999996</v>
    </nc>
  </rcc>
  <rcc rId="9748" sId="1" numFmtId="4">
    <oc r="G755">
      <v>449.6</v>
    </oc>
    <nc r="G755">
      <v>599.6</v>
    </nc>
  </rcc>
  <rcc rId="9749" sId="1" numFmtId="4">
    <oc r="G763">
      <v>10</v>
    </oc>
    <nc r="G763">
      <v>20</v>
    </nc>
  </rcc>
  <rcc rId="9750" sId="1" numFmtId="4">
    <oc r="G769">
      <v>20023.491819999999</v>
    </oc>
    <nc r="G769">
      <v>20671.988819999999</v>
    </nc>
  </rcc>
  <rrc rId="9751" sId="1" ref="A776:XFD777" action="insertRow"/>
  <rfmt sheetId="1" sqref="A776" start="0" length="0">
    <dxf>
      <font>
        <i/>
        <name val="Times New Roman"/>
        <family val="1"/>
      </font>
    </dxf>
  </rfmt>
  <rcc rId="9752" sId="1" odxf="1" dxf="1">
    <nc r="B776" t="inlineStr">
      <is>
        <t>975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753" sId="1" odxf="1" dxf="1">
    <nc r="C776" t="inlineStr">
      <is>
        <t>11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754" sId="1" odxf="1" dxf="1">
    <nc r="D776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776" start="0" length="0">
    <dxf>
      <font>
        <i/>
        <name val="Times New Roman"/>
        <family val="1"/>
      </font>
    </dxf>
  </rfmt>
  <rfmt sheetId="1" sqref="F776" start="0" length="0">
    <dxf>
      <font>
        <i/>
        <name val="Times New Roman"/>
        <family val="1"/>
      </font>
    </dxf>
  </rfmt>
  <rcc rId="9755" sId="1" odxf="1" dxf="1">
    <nc r="G776">
      <f>G777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756" sId="1">
    <nc r="A777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</rcc>
  <rcc rId="9757" sId="1">
    <nc r="B777" t="inlineStr">
      <is>
        <t>975</t>
      </is>
    </nc>
  </rcc>
  <rcc rId="9758" sId="1">
    <nc r="C777" t="inlineStr">
      <is>
        <t>11</t>
      </is>
    </nc>
  </rcc>
  <rcc rId="9759" sId="1">
    <nc r="D777" t="inlineStr">
      <is>
        <t>03</t>
      </is>
    </nc>
  </rcc>
  <rcc rId="9760" sId="1">
    <nc r="F777" t="inlineStr">
      <is>
        <t>611</t>
      </is>
    </nc>
  </rcc>
  <rcc rId="9761" sId="1" numFmtId="4">
    <nc r="G777">
      <v>3578.3205400000002</v>
    </nc>
  </rcc>
  <rcc rId="9762" sId="1">
    <nc r="E777" t="inlineStr">
      <is>
        <t>09301 S4760</t>
      </is>
    </nc>
  </rcc>
  <rcc rId="9763" sId="1">
    <nc r="E776" t="inlineStr">
      <is>
        <t>09301 S4760</t>
      </is>
    </nc>
  </rcc>
  <rcc rId="9764" sId="1">
    <oc r="G767">
      <f>G768+G774+G772+G770</f>
    </oc>
    <nc r="G767">
      <f>G768+G774+G772+G770+G776</f>
    </nc>
  </rcc>
  <rcc rId="9765" sId="1" odxf="1" dxf="1">
    <nc r="A776" t="inlineStr">
      <is>
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</is>
    </nc>
    <ndxf>
      <font>
        <color indexed="8"/>
        <name val="Times New Roman"/>
        <family val="1"/>
      </font>
      <fill>
        <patternFill patternType="solid"/>
      </fill>
    </ndxf>
  </rcc>
  <rcc rId="9766" sId="1" numFmtId="4">
    <oc r="G801">
      <v>196.34618</v>
    </oc>
    <nc r="G801">
      <v>215.84618</v>
    </nc>
  </rcc>
  <rrc rId="9767" sId="1" ref="A803:XFD807" action="insertRow"/>
  <rcc rId="9768" sId="1" odxf="1" dxf="1">
    <nc r="A803" t="inlineStr">
      <is>
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</is>
    </nc>
    <odxf>
      <font>
        <i val="0"/>
        <color indexed="8"/>
        <name val="Times New Roman"/>
        <family val="1"/>
      </font>
    </odxf>
    <ndxf>
      <font>
        <i/>
        <color indexed="8"/>
        <name val="Times New Roman"/>
        <family val="1"/>
      </font>
    </ndxf>
  </rcc>
  <rfmt sheetId="1" sqref="B803" start="0" length="0">
    <dxf>
      <font>
        <i/>
        <name val="Times New Roman"/>
        <family val="1"/>
      </font>
    </dxf>
  </rfmt>
  <rfmt sheetId="1" sqref="C803" start="0" length="0">
    <dxf>
      <font>
        <i/>
        <name val="Times New Roman"/>
        <family val="1"/>
      </font>
    </dxf>
  </rfmt>
  <rfmt sheetId="1" sqref="D803" start="0" length="0">
    <dxf>
      <font>
        <i/>
        <name val="Times New Roman"/>
        <family val="1"/>
      </font>
    </dxf>
  </rfmt>
  <rfmt sheetId="1" sqref="E803" start="0" length="0">
    <dxf>
      <font>
        <i/>
        <name val="Times New Roman"/>
        <family val="1"/>
      </font>
    </dxf>
  </rfmt>
  <rfmt sheetId="1" sqref="F803" start="0" length="0">
    <dxf>
      <font>
        <b/>
        <name val="Times New Roman"/>
        <family val="1"/>
      </font>
    </dxf>
  </rfmt>
  <rfmt sheetId="1" sqref="G803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cc rId="9769" sId="1" odxf="1" dxf="1">
    <nc r="A804" t="inlineStr">
      <is>
        <t xml:space="preserve">Фонд оплаты труда учреждений </t>
      </is>
    </nc>
    <odxf>
      <font>
        <color indexed="8"/>
        <name val="Times New Roman"/>
        <family val="1"/>
      </font>
      <numFmt numFmtId="0" formatCode="General"/>
      <fill>
        <patternFill patternType="solid"/>
      </fill>
      <alignment vertical="center"/>
    </odxf>
    <ndxf>
      <font>
        <color indexed="8"/>
        <name val="Times New Roman"/>
        <family val="1"/>
      </font>
      <numFmt numFmtId="30" formatCode="@"/>
      <fill>
        <patternFill patternType="none"/>
      </fill>
      <alignment vertical="top"/>
    </ndxf>
  </rcc>
  <rcc rId="9770" sId="1">
    <nc r="F804" t="inlineStr">
      <is>
        <t>111</t>
      </is>
    </nc>
  </rcc>
  <rfmt sheetId="1" sqref="G804" start="0" length="0">
    <dxf>
      <fill>
        <patternFill patternType="none">
          <bgColor indexed="65"/>
        </patternFill>
      </fill>
    </dxf>
  </rfmt>
  <rcc rId="9771" sId="1">
    <nc r="A805" t="inlineStr">
      <is>
        <t>Взносы по обязательному социальному страхованию на выплаты по оплате труда работников и иные выплаты работникам учреждений</t>
      </is>
    </nc>
  </rcc>
  <rcc rId="9772" sId="1">
    <nc r="F805" t="inlineStr">
      <is>
        <t>119</t>
      </is>
    </nc>
  </rcc>
  <rfmt sheetId="1" sqref="G805" start="0" length="0">
    <dxf>
      <fill>
        <patternFill patternType="none">
          <bgColor indexed="65"/>
        </patternFill>
      </fill>
    </dxf>
  </rfmt>
  <rcc rId="9773" sId="1" odxf="1" dxf="1">
    <nc r="A806" t="inlineStr">
      <is>
        <t>Фонд оплаты труда государственных (муниципальных) органов</t>
      </is>
    </nc>
    <odxf>
      <font>
        <color indexed="8"/>
        <name val="Times New Roman"/>
        <family val="1"/>
      </font>
      <numFmt numFmtId="0" formatCode="General"/>
      <fill>
        <patternFill patternType="solid"/>
      </fill>
      <alignment vertical="center"/>
    </odxf>
    <ndxf>
      <font>
        <color indexed="8"/>
        <name val="Times New Roman"/>
        <family val="1"/>
      </font>
      <numFmt numFmtId="30" formatCode="@"/>
      <fill>
        <patternFill patternType="none"/>
      </fill>
      <alignment vertical="top"/>
    </ndxf>
  </rcc>
  <rcc rId="9774" sId="1">
    <nc r="F806" t="inlineStr">
      <is>
        <t>121</t>
      </is>
    </nc>
  </rcc>
  <rfmt sheetId="1" sqref="G806" start="0" length="0">
    <dxf>
      <fill>
        <patternFill patternType="none">
          <bgColor indexed="65"/>
        </patternFill>
      </fill>
    </dxf>
  </rfmt>
  <rcc rId="9775" sId="1">
    <nc r="A807" t="inlineStr">
      <is>
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</is>
    </nc>
  </rcc>
  <rcc rId="9776" sId="1">
    <nc r="F807" t="inlineStr">
      <is>
        <t>129</t>
      </is>
    </nc>
  </rcc>
  <rfmt sheetId="1" sqref="G807" start="0" length="0">
    <dxf>
      <fill>
        <patternFill patternType="none">
          <bgColor indexed="65"/>
        </patternFill>
      </fill>
    </dxf>
  </rfmt>
  <rcc rId="9777" sId="1">
    <nc r="B803" t="inlineStr">
      <is>
        <t>975</t>
      </is>
    </nc>
  </rcc>
  <rcc rId="9778" sId="1">
    <nc r="B804" t="inlineStr">
      <is>
        <t>975</t>
      </is>
    </nc>
  </rcc>
  <rcc rId="9779" sId="1">
    <nc r="B805" t="inlineStr">
      <is>
        <t>975</t>
      </is>
    </nc>
  </rcc>
  <rcc rId="9780" sId="1">
    <nc r="B806" t="inlineStr">
      <is>
        <t>975</t>
      </is>
    </nc>
  </rcc>
  <rcc rId="9781" sId="1">
    <nc r="B807" t="inlineStr">
      <is>
        <t>975</t>
      </is>
    </nc>
  </rcc>
  <rcc rId="9782" sId="1">
    <nc r="C803" t="inlineStr">
      <is>
        <t>11</t>
      </is>
    </nc>
  </rcc>
  <rcc rId="9783" sId="1">
    <nc r="C804" t="inlineStr">
      <is>
        <t>11</t>
      </is>
    </nc>
  </rcc>
  <rcc rId="9784" sId="1">
    <nc r="C805" t="inlineStr">
      <is>
        <t>11</t>
      </is>
    </nc>
  </rcc>
  <rcc rId="9785" sId="1">
    <nc r="C806" t="inlineStr">
      <is>
        <t>11</t>
      </is>
    </nc>
  </rcc>
  <rcc rId="9786" sId="1">
    <nc r="C807" t="inlineStr">
      <is>
        <t>11</t>
      </is>
    </nc>
  </rcc>
  <rcc rId="9787" sId="1">
    <nc r="D803" t="inlineStr">
      <is>
        <t>05</t>
      </is>
    </nc>
  </rcc>
  <rcc rId="9788" sId="1">
    <nc r="D804" t="inlineStr">
      <is>
        <t>05</t>
      </is>
    </nc>
  </rcc>
  <rcc rId="9789" sId="1">
    <nc r="D805" t="inlineStr">
      <is>
        <t>05</t>
      </is>
    </nc>
  </rcc>
  <rcc rId="9790" sId="1">
    <nc r="D806" t="inlineStr">
      <is>
        <t>05</t>
      </is>
    </nc>
  </rcc>
  <rcc rId="9791" sId="1">
    <nc r="D807" t="inlineStr">
      <is>
        <t>05</t>
      </is>
    </nc>
  </rcc>
  <rcc rId="9792" sId="1">
    <nc r="E803" t="inlineStr">
      <is>
        <t>09401 S4760</t>
      </is>
    </nc>
  </rcc>
  <rcc rId="9793" sId="1">
    <nc r="E804" t="inlineStr">
      <is>
        <t>09401 S4760</t>
      </is>
    </nc>
  </rcc>
  <rcc rId="9794" sId="1">
    <nc r="E805" t="inlineStr">
      <is>
        <t>09401 S4760</t>
      </is>
    </nc>
  </rcc>
  <rcc rId="9795" sId="1">
    <nc r="E806" t="inlineStr">
      <is>
        <t>09401 S4760</t>
      </is>
    </nc>
  </rcc>
  <rcc rId="9796" sId="1">
    <nc r="E807" t="inlineStr">
      <is>
        <t>09401 S4760</t>
      </is>
    </nc>
  </rcc>
  <rcc rId="9797" sId="1" odxf="1" dxf="1">
    <nc r="G803">
      <f>SUM(G804:G807)</f>
    </nc>
    <ndxf>
      <fill>
        <patternFill patternType="solid">
          <bgColor theme="0"/>
        </patternFill>
      </fill>
    </ndxf>
  </rcc>
  <rcc rId="9798" sId="1" odxf="1" dxf="1" numFmtId="4">
    <nc r="G804">
      <v>518.20000000000005</v>
    </nc>
    <ndxf>
      <fill>
        <patternFill patternType="solid">
          <bgColor theme="0"/>
        </patternFill>
      </fill>
    </ndxf>
  </rcc>
  <rcc rId="9799" sId="1" odxf="1" dxf="1" numFmtId="4">
    <nc r="G805">
      <v>131.1</v>
    </nc>
    <ndxf>
      <fill>
        <patternFill patternType="solid">
          <bgColor theme="0"/>
        </patternFill>
      </fill>
    </ndxf>
  </rcc>
  <rcc rId="9800" sId="1" odxf="1" dxf="1" numFmtId="4">
    <nc r="G806">
      <v>220.5</v>
    </nc>
    <ndxf>
      <fill>
        <patternFill patternType="solid">
          <bgColor theme="0"/>
        </patternFill>
      </fill>
    </ndxf>
  </rcc>
  <rcc rId="9801" sId="1" odxf="1" dxf="1" numFmtId="4">
    <nc r="G807">
      <v>63.3</v>
    </nc>
    <ndxf>
      <fill>
        <patternFill patternType="solid">
          <bgColor theme="0"/>
        </patternFill>
      </fill>
    </ndxf>
  </rcc>
  <rcc rId="9802" sId="1">
    <oc r="G793">
      <f>G794+G797</f>
    </oc>
    <nc r="G793">
      <f>G794+G797+G803</f>
    </nc>
  </rcc>
  <rrc rId="9803" sId="1" ref="A808:XFD808" action="insertRow"/>
  <rrc rId="9804" sId="1" ref="A809:XFD809" action="insertRow"/>
  <rrc rId="9805" sId="1" ref="A809:XFD809" action="insertRow"/>
  <rrc rId="9806" sId="1" ref="A809:XFD809" action="insertRow"/>
  <rrc rId="9807" sId="1" ref="A809:XFD809" action="insertRow"/>
  <rrc rId="9808" sId="1" ref="A809:XFD809" action="insertRow"/>
  <rrc rId="9809" sId="1" ref="A808:XFD808" action="insertRow"/>
  <rcc rId="9810" sId="1" odxf="1" dxf="1">
    <nc r="A808" t="inlineStr">
      <is>
        <t>Непрограммные расходы</t>
      </is>
    </nc>
    <odxf>
      <font>
        <b val="0"/>
        <color indexed="8"/>
        <name val="Times New Roman"/>
        <family val="1"/>
      </font>
      <fill>
        <patternFill patternType="solid"/>
      </fill>
      <alignment horizontal="left" vertical="center"/>
    </odxf>
    <ndxf>
      <font>
        <b/>
        <color indexed="8"/>
        <name val="Times New Roman"/>
        <family val="1"/>
      </font>
      <fill>
        <patternFill patternType="none"/>
      </fill>
      <alignment horizontal="general" vertical="top"/>
    </ndxf>
  </rcc>
  <rcc rId="9811" sId="1" odxf="1" dxf="1">
    <nc r="A809" t="inlineStr">
      <is>
        <t>За достижение показателей деятельности органов исполнительной власти Республики Бурятия</t>
      </is>
    </nc>
    <odxf>
      <font>
        <i val="0"/>
        <color indexed="8"/>
        <name val="Times New Roman"/>
        <family val="1"/>
      </font>
      <fill>
        <patternFill patternType="solid"/>
      </fill>
      <alignment horizontal="left" vertical="center"/>
    </odxf>
    <ndxf>
      <font>
        <i/>
        <color indexed="8"/>
        <name val="Times New Roman"/>
        <family val="1"/>
      </font>
      <fill>
        <patternFill patternType="none"/>
      </fill>
      <alignment horizontal="general" vertical="top"/>
    </ndxf>
  </rcc>
  <rcc rId="9812" sId="1" odxf="1" dxf="1">
    <nc r="A810" t="inlineStr">
      <is>
        <t xml:space="preserve">Фонд оплаты труда  учреждений </t>
      </is>
    </nc>
    <odxf>
      <font>
        <color indexed="8"/>
        <name val="Times New Roman"/>
        <family val="1"/>
      </font>
      <numFmt numFmtId="0" formatCode="General"/>
      <fill>
        <patternFill patternType="solid"/>
      </fill>
      <alignment vertical="center"/>
    </odxf>
    <ndxf>
      <font>
        <color indexed="8"/>
        <name val="Times New Roman"/>
        <family val="1"/>
      </font>
      <numFmt numFmtId="30" formatCode="@"/>
      <fill>
        <patternFill patternType="none"/>
      </fill>
      <alignment vertical="top"/>
    </ndxf>
  </rcc>
  <rcc rId="9813" sId="1">
    <nc r="A811" t="inlineStr">
      <is>
        <t>Взносы по обязательному социальному страхованию на выплаты по оплате труда работников и иные выплаты работникам учреждений</t>
      </is>
    </nc>
  </rcc>
  <rcc rId="9814" sId="1" odxf="1" dxf="1">
    <nc r="A812" t="inlineStr">
      <is>
        <t>Фонд оплаты труда государственных (муниципальных) органов</t>
      </is>
    </nc>
    <odxf>
      <font>
        <color indexed="8"/>
        <name val="Times New Roman"/>
        <family val="1"/>
      </font>
      <numFmt numFmtId="0" formatCode="General"/>
      <fill>
        <patternFill patternType="solid"/>
      </fill>
      <alignment vertical="center"/>
    </odxf>
    <ndxf>
      <font>
        <color indexed="8"/>
        <name val="Times New Roman"/>
        <family val="1"/>
      </font>
      <numFmt numFmtId="30" formatCode="@"/>
      <fill>
        <patternFill patternType="none"/>
      </fill>
      <alignment vertical="top"/>
    </ndxf>
  </rcc>
  <rcc rId="9815" sId="1">
    <nc r="A813" t="inlineStr">
      <is>
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</is>
    </nc>
  </rcc>
  <rcc rId="9816" sId="1" odxf="1" dxf="1">
    <nc r="C808" t="inlineStr">
      <is>
        <t>11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9817" sId="1" odxf="1" dxf="1">
    <nc r="D808" t="inlineStr">
      <is>
        <t>05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9818" sId="1" odxf="1" dxf="1">
    <nc r="E808" t="inlineStr">
      <is>
        <t>99900 00000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F808" start="0" length="0">
    <dxf>
      <font>
        <b/>
        <name val="Times New Roman"/>
        <family val="1"/>
      </font>
    </dxf>
  </rfmt>
  <rcc rId="9819" sId="1" odxf="1" dxf="1">
    <nc r="G808">
      <f>G809</f>
    </nc>
    <odxf>
      <font>
        <b val="0"/>
        <name val="Times New Roman"/>
        <family val="1"/>
      </font>
      <fill>
        <patternFill patternType="solid">
          <bgColor theme="0"/>
        </patternFill>
      </fill>
    </odxf>
    <ndxf>
      <font>
        <b/>
        <name val="Times New Roman"/>
        <family val="1"/>
      </font>
      <fill>
        <patternFill patternType="none">
          <bgColor indexed="65"/>
        </patternFill>
      </fill>
    </ndxf>
  </rcc>
  <rcc rId="9820" sId="1" odxf="1" dxf="1">
    <nc r="C809" t="inlineStr">
      <is>
        <t>11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821" sId="1" odxf="1" dxf="1">
    <nc r="D809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822" sId="1" odxf="1" dxf="1">
    <nc r="E809" t="inlineStr">
      <is>
        <t>99900 55493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809" start="0" length="0">
    <dxf>
      <font>
        <i/>
        <name val="Times New Roman"/>
        <family val="1"/>
      </font>
    </dxf>
  </rfmt>
  <rcc rId="9823" sId="1" odxf="1" dxf="1">
    <nc r="G809">
      <f>SUM(G810:G813)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9824" sId="1">
    <nc r="C810" t="inlineStr">
      <is>
        <t>11</t>
      </is>
    </nc>
  </rcc>
  <rcc rId="9825" sId="1">
    <nc r="D810" t="inlineStr">
      <is>
        <t>05</t>
      </is>
    </nc>
  </rcc>
  <rcc rId="9826" sId="1">
    <nc r="E810" t="inlineStr">
      <is>
        <t>99900 55493</t>
      </is>
    </nc>
  </rcc>
  <rcc rId="9827" sId="1">
    <nc r="F810" t="inlineStr">
      <is>
        <t>111</t>
      </is>
    </nc>
  </rcc>
  <rcc rId="9828" sId="1" numFmtId="4">
    <nc r="G810">
      <v>21.050999999999998</v>
    </nc>
  </rcc>
  <rcc rId="9829" sId="1">
    <nc r="C811" t="inlineStr">
      <is>
        <t>11</t>
      </is>
    </nc>
  </rcc>
  <rcc rId="9830" sId="1">
    <nc r="D811" t="inlineStr">
      <is>
        <t>05</t>
      </is>
    </nc>
  </rcc>
  <rcc rId="9831" sId="1">
    <nc r="E811" t="inlineStr">
      <is>
        <t>99900 55493</t>
      </is>
    </nc>
  </rcc>
  <rcc rId="9832" sId="1">
    <nc r="F811" t="inlineStr">
      <is>
        <t>119</t>
      </is>
    </nc>
  </rcc>
  <rcc rId="9833" sId="1" numFmtId="4">
    <nc r="G811">
      <v>6.3574000000000002</v>
    </nc>
  </rcc>
  <rcc rId="9834" sId="1">
    <nc r="C812" t="inlineStr">
      <is>
        <t>11</t>
      </is>
    </nc>
  </rcc>
  <rcc rId="9835" sId="1">
    <nc r="D812" t="inlineStr">
      <is>
        <t>05</t>
      </is>
    </nc>
  </rcc>
  <rcc rId="9836" sId="1">
    <nc r="E812" t="inlineStr">
      <is>
        <t>99900 55493</t>
      </is>
    </nc>
  </rcc>
  <rcc rId="9837" sId="1">
    <nc r="F812" t="inlineStr">
      <is>
        <t>121</t>
      </is>
    </nc>
  </rcc>
  <rcc rId="9838" sId="1" numFmtId="4">
    <nc r="G812">
      <v>31.33802</v>
    </nc>
  </rcc>
  <rcc rId="9839" sId="1">
    <nc r="C813" t="inlineStr">
      <is>
        <t>11</t>
      </is>
    </nc>
  </rcc>
  <rcc rId="9840" sId="1">
    <nc r="D813" t="inlineStr">
      <is>
        <t>05</t>
      </is>
    </nc>
  </rcc>
  <rcc rId="9841" sId="1">
    <nc r="E813" t="inlineStr">
      <is>
        <t>99900 55493</t>
      </is>
    </nc>
  </rcc>
  <rcc rId="9842" sId="1">
    <nc r="F813" t="inlineStr">
      <is>
        <t>129</t>
      </is>
    </nc>
  </rcc>
  <rcc rId="9843" sId="1" numFmtId="4">
    <nc r="G813">
      <v>9.4640799999999992</v>
    </nc>
  </rcc>
  <rcc rId="9844" sId="1">
    <nc r="B808" t="inlineStr">
      <is>
        <t>975</t>
      </is>
    </nc>
  </rcc>
  <rcc rId="9845" sId="1">
    <nc r="B809" t="inlineStr">
      <is>
        <t>975</t>
      </is>
    </nc>
  </rcc>
  <rcc rId="9846" sId="1">
    <nc r="B810" t="inlineStr">
      <is>
        <t>975</t>
      </is>
    </nc>
  </rcc>
  <rcc rId="9847" sId="1">
    <nc r="B811" t="inlineStr">
      <is>
        <t>975</t>
      </is>
    </nc>
  </rcc>
  <rcc rId="9848" sId="1">
    <nc r="B812" t="inlineStr">
      <is>
        <t>975</t>
      </is>
    </nc>
  </rcc>
  <rcc rId="9849" sId="1">
    <nc r="B813" t="inlineStr">
      <is>
        <t>975</t>
      </is>
    </nc>
  </rcc>
  <rrc rId="9850" sId="1" ref="A814:XFD814" action="deleteRow">
    <rfmt sheetId="1" xfDxf="1" sqref="A814:XFD814" start="0" length="0">
      <dxf>
        <font>
          <name val="Times New Roman CYR"/>
          <family val="1"/>
        </font>
        <alignment wrapText="1"/>
      </dxf>
    </rfmt>
    <rfmt sheetId="1" sqref="A814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1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1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81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81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81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814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9851" sId="1">
    <oc r="G786">
      <f>G787</f>
    </oc>
    <nc r="G786">
      <f>G787+G808</f>
    </nc>
  </rcc>
</revisions>
</file>

<file path=xl/revisions/revisionLog1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852" sId="1">
    <oc r="G787">
      <f>G792+G788</f>
    </oc>
    <nc r="G787">
      <f>G792+G788+G808</f>
    </nc>
  </rcc>
  <rcc rId="9853" sId="1">
    <oc r="G786">
      <f>G787+G808</f>
    </oc>
    <nc r="G786">
      <f>G787</f>
    </nc>
  </rcc>
  <rrc rId="9854" sId="1" ref="A826:XFD826" action="insertRow"/>
  <rrc rId="9855" sId="1" ref="A826:XFD826" action="insertRow"/>
  <rrc rId="9856" sId="1" ref="A826:XFD826" action="insertRow"/>
  <rcc rId="9857" sId="1" odxf="1" dxf="1">
    <nc r="A826" t="inlineStr">
      <is>
        <t>За достижение показателей деятельности органов исполнительной власти Республики Бурятия</t>
      </is>
    </nc>
    <odxf>
      <font>
        <b/>
        <i val="0"/>
        <name val="Times New Roman"/>
        <family val="1"/>
      </font>
    </odxf>
    <ndxf>
      <font>
        <b val="0"/>
        <i/>
        <color indexed="8"/>
        <name val="Times New Roman"/>
        <family val="1"/>
      </font>
    </ndxf>
  </rcc>
  <rcc rId="9858" sId="1" odxf="1" dxf="1">
    <nc r="A827" t="inlineStr">
      <is>
        <t xml:space="preserve">Фонд оплаты труда  учреждений </t>
      </is>
    </nc>
    <odxf>
      <font>
        <b/>
        <name val="Times New Roman"/>
        <family val="1"/>
      </font>
      <numFmt numFmtId="0" formatCode="General"/>
      <alignment horizontal="general"/>
    </odxf>
    <ndxf>
      <font>
        <b val="0"/>
        <name val="Times New Roman"/>
        <family val="1"/>
      </font>
      <numFmt numFmtId="30" formatCode="@"/>
      <alignment horizontal="left"/>
    </ndxf>
  </rcc>
  <rcc rId="9859" sId="1" odxf="1" dxf="1">
    <nc r="A828" t="inlineStr">
      <is>
        <t>Взносы по обязательному социальному страхованию на выплаты по оплате труда работников и иные выплаты работникам учреждений</t>
      </is>
    </nc>
    <odxf>
      <font>
        <b/>
        <name val="Times New Roman"/>
        <family val="1"/>
      </font>
      <fill>
        <patternFill patternType="none"/>
      </fill>
      <alignment horizontal="general" vertical="top"/>
    </odxf>
    <ndxf>
      <font>
        <b val="0"/>
        <color indexed="8"/>
        <name val="Times New Roman"/>
        <family val="1"/>
      </font>
      <fill>
        <patternFill patternType="solid"/>
      </fill>
      <alignment horizontal="left" vertical="center"/>
    </ndxf>
  </rcc>
  <rcc rId="9860" sId="1" odxf="1" dxf="1">
    <nc r="C826" t="inlineStr">
      <is>
        <t>04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9861" sId="1" odxf="1" dxf="1">
    <nc r="D826" t="inlineStr">
      <is>
        <t>05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9862" sId="1" odxf="1" dxf="1">
    <nc r="E826" t="inlineStr">
      <is>
        <t>99900 55493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F826" start="0" length="0">
    <dxf>
      <font>
        <b val="0"/>
        <i/>
        <name val="Times New Roman"/>
        <family val="1"/>
      </font>
    </dxf>
  </rfmt>
  <rcc rId="9863" sId="1" odxf="1" dxf="1">
    <nc r="G826">
      <f>SUM(G827:G828)</f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9864" sId="1" odxf="1" dxf="1">
    <nc r="C827" t="inlineStr">
      <is>
        <t>04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9865" sId="1" odxf="1" dxf="1">
    <nc r="D827" t="inlineStr">
      <is>
        <t>05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9866" sId="1" odxf="1" dxf="1">
    <nc r="E827" t="inlineStr">
      <is>
        <t>99900 55493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9867" sId="1" odxf="1" dxf="1">
    <nc r="F827" t="inlineStr">
      <is>
        <t>111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9868" sId="1" odxf="1" dxf="1" numFmtId="4">
    <nc r="G827">
      <v>31.338000000000001</v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9869" sId="1" odxf="1" dxf="1">
    <nc r="C828" t="inlineStr">
      <is>
        <t>04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9870" sId="1" odxf="1" dxf="1">
    <nc r="D828" t="inlineStr">
      <is>
        <t>05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9871" sId="1" odxf="1" dxf="1">
    <nc r="E828" t="inlineStr">
      <is>
        <t>99900 55493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9872" sId="1" odxf="1" dxf="1">
    <nc r="F828" t="inlineStr">
      <is>
        <t>119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9873" sId="1" odxf="1" dxf="1" numFmtId="4">
    <nc r="G828">
      <v>9.4641000000000002</v>
    </nc>
    <odxf>
      <font>
        <b/>
        <name val="Times New Roman"/>
        <family val="1"/>
      </font>
      <fill>
        <patternFill patternType="none">
          <bgColor indexed="65"/>
        </patternFill>
      </fill>
    </odxf>
    <ndxf>
      <font>
        <b val="0"/>
        <name val="Times New Roman"/>
        <family val="1"/>
      </font>
      <fill>
        <patternFill patternType="solid">
          <bgColor theme="0"/>
        </patternFill>
      </fill>
    </ndxf>
  </rcc>
  <rcc rId="9874" sId="1">
    <nc r="B826" t="inlineStr">
      <is>
        <t>976</t>
      </is>
    </nc>
  </rcc>
  <rcc rId="9875" sId="1">
    <nc r="B827" t="inlineStr">
      <is>
        <t>976</t>
      </is>
    </nc>
  </rcc>
  <rcc rId="9876" sId="1">
    <nc r="B828" t="inlineStr">
      <is>
        <t>976</t>
      </is>
    </nc>
  </rcc>
  <rfmt sheetId="1" sqref="B827:B828" start="0" length="2147483647">
    <dxf>
      <font>
        <b val="0"/>
      </font>
    </dxf>
  </rfmt>
  <rfmt sheetId="1" sqref="B826" start="0" length="2147483647">
    <dxf>
      <font>
        <i/>
      </font>
    </dxf>
  </rfmt>
  <rfmt sheetId="1" sqref="B826" start="0" length="2147483647">
    <dxf>
      <font>
        <b val="0"/>
      </font>
    </dxf>
  </rfmt>
  <rcc rId="9877" sId="1" numFmtId="4">
    <oc r="G835">
      <v>146.69999999999999</v>
    </oc>
    <nc r="G835">
      <v>60.8</v>
    </nc>
  </rcc>
  <rcc rId="9878" sId="1" numFmtId="4">
    <oc r="G837">
      <v>16.899999999999999</v>
    </oc>
    <nc r="G837">
      <v>7</v>
    </nc>
  </rcc>
  <rcc rId="9879" sId="1" numFmtId="4">
    <oc r="G838">
      <v>5.0999999999999996</v>
    </oc>
    <nc r="G838">
      <v>2.1</v>
    </nc>
  </rcc>
  <rcc rId="9880" sId="1" numFmtId="4">
    <oc r="G842">
      <v>90.36</v>
    </oc>
    <nc r="G842">
      <v>103.027</v>
    </nc>
  </rcc>
  <rcc rId="9881" sId="1" numFmtId="4">
    <oc r="G843">
      <v>346.7</v>
    </oc>
    <nc r="G843">
      <v>334.03300000000002</v>
    </nc>
  </rcc>
  <rrc rId="9882" sId="1" ref="A846:XFD846" action="insertRow"/>
  <rrc rId="9883" sId="1" ref="A846:XFD846" action="insertRow"/>
  <rrc rId="9884" sId="1" ref="A847:XFD847" action="insertRow"/>
  <rcc rId="9885" sId="1" odxf="1" dxf="1">
    <nc r="A846" t="inlineStr">
      <is>
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</is>
    </nc>
    <odxf>
      <font>
        <i val="0"/>
        <color indexed="8"/>
        <name val="Times New Roman"/>
        <family val="1"/>
      </font>
    </odxf>
    <ndxf>
      <font>
        <i/>
        <color indexed="8"/>
        <name val="Times New Roman"/>
        <family val="1"/>
      </font>
    </ndxf>
  </rcc>
  <rcc rId="9886" sId="1" odxf="1" dxf="1">
    <nc r="A847" t="inlineStr">
      <is>
        <t xml:space="preserve">Фонд оплаты труда учреждений </t>
      </is>
    </nc>
    <odxf>
      <font>
        <color indexed="8"/>
        <name val="Times New Roman"/>
        <family val="1"/>
      </font>
      <numFmt numFmtId="0" formatCode="General"/>
      <fill>
        <patternFill patternType="solid"/>
      </fill>
      <alignment vertical="center"/>
    </odxf>
    <ndxf>
      <font>
        <color indexed="8"/>
        <name val="Times New Roman"/>
        <family val="1"/>
      </font>
      <numFmt numFmtId="30" formatCode="@"/>
      <fill>
        <patternFill patternType="none"/>
      </fill>
      <alignment vertical="top"/>
    </ndxf>
  </rcc>
  <rcc rId="9887" sId="1">
    <nc r="A848" t="inlineStr">
      <is>
        <t>Взносы по обязательному социальному страхованию на выплаты по оплате труда работников и иные выплаты работникам учреждений</t>
      </is>
    </nc>
  </rcc>
  <rcc rId="9888" sId="1" odxf="1" dxf="1">
    <nc r="C846" t="inlineStr">
      <is>
        <t>04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889" sId="1" odxf="1" dxf="1">
    <nc r="D846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9890" sId="1" odxf="1" dxf="1">
    <nc r="E846" t="inlineStr">
      <is>
        <t>99900 S4760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846" start="0" length="0">
    <dxf>
      <font>
        <i/>
        <name val="Times New Roman"/>
        <family val="1"/>
      </font>
    </dxf>
  </rfmt>
  <rcc rId="9891" sId="1" odxf="1" dxf="1">
    <nc r="G846">
      <f>SUM(G847:G848)</f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9892" sId="1">
    <nc r="C847" t="inlineStr">
      <is>
        <t>04</t>
      </is>
    </nc>
  </rcc>
  <rcc rId="9893" sId="1">
    <nc r="D847" t="inlineStr">
      <is>
        <t>05</t>
      </is>
    </nc>
  </rcc>
  <rcc rId="9894" sId="1">
    <nc r="E847" t="inlineStr">
      <is>
        <t>99900 S4760</t>
      </is>
    </nc>
  </rcc>
  <rcc rId="9895" sId="1">
    <nc r="F847" t="inlineStr">
      <is>
        <t>111</t>
      </is>
    </nc>
  </rcc>
  <rcc rId="9896" sId="1" odxf="1" dxf="1" numFmtId="4">
    <nc r="G847">
      <v>546.58659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9897" sId="1">
    <nc r="C848" t="inlineStr">
      <is>
        <t>01</t>
      </is>
    </nc>
  </rcc>
  <rcc rId="9898" sId="1">
    <nc r="D848" t="inlineStr">
      <is>
        <t>13</t>
      </is>
    </nc>
  </rcc>
  <rcc rId="9899" sId="1">
    <nc r="E848" t="inlineStr">
      <is>
        <t>99900 S4760</t>
      </is>
    </nc>
  </rcc>
  <rcc rId="9900" sId="1">
    <nc r="F848" t="inlineStr">
      <is>
        <t>119</t>
      </is>
    </nc>
  </rcc>
  <rcc rId="9901" sId="1" odxf="1" dxf="1" numFmtId="4">
    <nc r="G848">
      <v>162.36315999999999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9902" sId="1">
    <nc r="B846" t="inlineStr">
      <is>
        <t>976</t>
      </is>
    </nc>
  </rcc>
  <rcc rId="9903" sId="1">
    <nc r="B847" t="inlineStr">
      <is>
        <t>976</t>
      </is>
    </nc>
  </rcc>
  <rcc rId="9904" sId="1">
    <nc r="B848" t="inlineStr">
      <is>
        <t>976</t>
      </is>
    </nc>
  </rcc>
  <rfmt sheetId="1" sqref="B846" start="0" length="2147483647">
    <dxf>
      <font>
        <i/>
      </font>
    </dxf>
  </rfmt>
  <rcc rId="9905" sId="1">
    <oc r="G825">
      <f>G829+G831+G834+G836+G839</f>
    </oc>
    <nc r="G825">
      <f>G829+G831+G834+G836+G839+G826+G846</f>
    </nc>
  </rcc>
  <rcc rId="9906" sId="1" numFmtId="4">
    <oc r="G859">
      <v>2352224.9559999998</v>
    </oc>
    <nc r="G859">
      <v>3191468.7629999998</v>
    </nc>
  </rcc>
</revisions>
</file>

<file path=xl/revisions/revisionLog1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907" sId="1" ref="A189:XFD193" action="insertRow"/>
  <rfmt sheetId="1" sqref="A189" start="0" length="0">
    <dxf>
      <font>
        <b/>
        <color indexed="8"/>
        <name val="Times New Roman"/>
        <family val="1"/>
      </font>
      <fill>
        <patternFill>
          <bgColor indexed="41"/>
        </patternFill>
      </fill>
    </dxf>
  </rfmt>
  <rcc rId="9908" sId="1" odxf="1" dxf="1">
    <nc r="B189" t="inlineStr">
      <is>
        <t>968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fmt sheetId="1" sqref="C189" start="0" length="0">
    <dxf>
      <font>
        <b/>
        <name val="Times New Roman"/>
        <family val="1"/>
      </font>
      <fill>
        <patternFill>
          <bgColor indexed="41"/>
        </patternFill>
      </fill>
    </dxf>
  </rfmt>
  <rfmt sheetId="1" sqref="D189" start="0" length="0">
    <dxf>
      <font>
        <b/>
        <name val="Times New Roman"/>
        <family val="1"/>
      </font>
      <fill>
        <patternFill>
          <bgColor indexed="41"/>
        </patternFill>
      </fill>
    </dxf>
  </rfmt>
  <rfmt sheetId="1" sqref="E189" start="0" length="0">
    <dxf>
      <font>
        <b/>
        <name val="Times New Roman"/>
        <family val="1"/>
      </font>
      <numFmt numFmtId="0" formatCode="General"/>
      <fill>
        <patternFill patternType="solid">
          <bgColor indexed="41"/>
        </patternFill>
      </fill>
      <alignment horizontal="left"/>
    </dxf>
  </rfmt>
  <rfmt sheetId="1" sqref="F189" start="0" length="0">
    <dxf>
      <font>
        <b/>
        <name val="Times New Roman"/>
        <family val="1"/>
      </font>
      <numFmt numFmtId="0" formatCode="General"/>
      <fill>
        <patternFill>
          <bgColor indexed="41"/>
        </patternFill>
      </fill>
      <alignment horizontal="left"/>
    </dxf>
  </rfmt>
  <rfmt sheetId="1" sqref="G189" start="0" length="0">
    <dxf>
      <font>
        <b/>
        <name val="Times New Roman"/>
        <family val="1"/>
      </font>
      <fill>
        <patternFill>
          <bgColor indexed="41"/>
        </patternFill>
      </fill>
    </dxf>
  </rfmt>
  <rfmt sheetId="1" sqref="A190" start="0" length="0">
    <dxf>
      <font>
        <b/>
        <color indexed="8"/>
        <name val="Times New Roman"/>
        <family val="1"/>
      </font>
      <fill>
        <patternFill patternType="none"/>
      </fill>
      <alignment horizontal="general" vertical="top"/>
    </dxf>
  </rfmt>
  <rcc rId="9909" sId="1" odxf="1" dxf="1">
    <nc r="B190" t="inlineStr">
      <is>
        <t>968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C190" start="0" length="0">
    <dxf>
      <font>
        <b/>
        <name val="Times New Roman"/>
        <family val="1"/>
      </font>
      <fill>
        <patternFill patternType="none">
          <bgColor indexed="65"/>
        </patternFill>
      </fill>
    </dxf>
  </rfmt>
  <rfmt sheetId="1" sqref="D190" start="0" length="0">
    <dxf>
      <font>
        <b/>
        <name val="Times New Roman"/>
        <family val="1"/>
      </font>
      <fill>
        <patternFill patternType="none">
          <bgColor indexed="65"/>
        </patternFill>
      </fill>
    </dxf>
  </rfmt>
  <rfmt sheetId="1" sqref="E190" start="0" length="0">
    <dxf>
      <font>
        <b/>
        <name val="Times New Roman"/>
        <family val="1"/>
      </font>
    </dxf>
  </rfmt>
  <rfmt sheetId="1" sqref="F190" start="0" length="0">
    <dxf>
      <font>
        <b/>
        <name val="Times New Roman"/>
        <family val="1"/>
      </font>
      <fill>
        <patternFill patternType="none">
          <bgColor indexed="65"/>
        </patternFill>
      </fill>
    </dxf>
  </rfmt>
  <rfmt sheetId="1" sqref="G190" start="0" length="0">
    <dxf>
      <font>
        <b/>
        <name val="Times New Roman"/>
        <family val="1"/>
      </font>
      <fill>
        <patternFill patternType="none">
          <bgColor indexed="65"/>
        </patternFill>
      </fill>
    </dxf>
  </rfmt>
  <rfmt sheetId="1" sqref="A191" start="0" length="0">
    <dxf>
      <font>
        <i/>
        <color indexed="8"/>
        <name val="Times New Roman"/>
        <family val="1"/>
      </font>
      <fill>
        <patternFill patternType="none"/>
      </fill>
      <alignment horizontal="general" vertical="top"/>
    </dxf>
  </rfmt>
  <rcc rId="9910" sId="1" odxf="1" dxf="1">
    <nc r="B191" t="inlineStr">
      <is>
        <t>968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C191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D191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E191" start="0" length="0">
    <dxf>
      <font>
        <i/>
        <name val="Times New Roman"/>
        <family val="1"/>
      </font>
    </dxf>
  </rfmt>
  <rfmt sheetId="1" sqref="F191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G191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A192" start="0" length="0">
    <dxf>
      <font>
        <i/>
        <color indexed="8"/>
        <name val="Times New Roman"/>
        <family val="1"/>
      </font>
      <fill>
        <patternFill patternType="none"/>
      </fill>
      <alignment horizontal="general" vertical="top"/>
    </dxf>
  </rfmt>
  <rcc rId="9911" sId="1" odxf="1" dxf="1">
    <nc r="B192" t="inlineStr">
      <is>
        <t>968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C192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D192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E192" start="0" length="0">
    <dxf>
      <font>
        <i/>
        <name val="Times New Roman"/>
        <family val="1"/>
      </font>
    </dxf>
  </rfmt>
  <rfmt sheetId="1" sqref="F192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G192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cc rId="9912" sId="1">
    <nc r="A193" t="inlineStr">
      <is>
        <t>Иные межбюджетные трансферты</t>
      </is>
    </nc>
  </rcc>
  <rcc rId="9913" sId="1">
    <nc r="B193" t="inlineStr">
      <is>
        <t>968</t>
      </is>
    </nc>
  </rcc>
  <rcc rId="9914" sId="1">
    <nc r="C193" t="inlineStr">
      <is>
        <t>04</t>
      </is>
    </nc>
  </rcc>
  <rcc rId="9915" sId="1">
    <nc r="D193" t="inlineStr">
      <is>
        <t>06</t>
      </is>
    </nc>
  </rcc>
  <rcc rId="9916" sId="1">
    <nc r="E193" t="inlineStr">
      <is>
        <t>18001 S2М80</t>
      </is>
    </nc>
  </rcc>
  <rcc rId="9917" sId="1">
    <nc r="F193" t="inlineStr">
      <is>
        <t>540</t>
      </is>
    </nc>
  </rcc>
  <rcc rId="9918" sId="1" numFmtId="4">
    <nc r="G193">
      <v>17027.653999999999</v>
    </nc>
  </rcc>
  <rcc rId="9919" sId="1">
    <nc r="A189" t="inlineStr">
      <is>
        <t>Водное хозяйство</t>
      </is>
    </nc>
  </rcc>
  <rcc rId="9920" sId="1">
    <nc r="A190" t="inlineStr">
      <is>
        <t>Непрограммные расходы</t>
      </is>
    </nc>
  </rcc>
  <rcc rId="9921" sId="1">
    <nc r="A191" t="inlineStr">
      <is>
        <t>Приобретение подвижного состава пассажирского транспорта общего пользования (за счет специального казначейского кредита)</t>
      </is>
    </nc>
  </rcc>
  <rcc rId="9922" sId="1" odxf="1" dxf="1">
    <nc r="A192" t="inlineStr">
      <is>
        <t>Прочие закупки товаров, работ и услуг для государственных (муниципальных) нужд</t>
      </is>
    </nc>
    <ndxf>
      <font>
        <i val="0"/>
        <color indexed="8"/>
        <name val="Times New Roman"/>
        <family val="1"/>
      </font>
      <fill>
        <patternFill patternType="solid"/>
      </fill>
      <alignment horizontal="left" vertical="center"/>
    </ndxf>
  </rcc>
  <rrc rId="9923" sId="1" ref="A193:XFD193" action="deleteRow">
    <undo index="65535" exp="ref" v="1" dr="G193" r="G192" sId="1"/>
    <rfmt sheetId="1" xfDxf="1" sqref="A193:XFD193" start="0" length="0">
      <dxf>
        <font>
          <i/>
          <name val="Times New Roman CYR"/>
          <family val="1"/>
        </font>
        <alignment wrapText="1"/>
      </dxf>
    </rfmt>
    <rcc rId="0" sId="1" dxf="1">
      <nc r="A193" t="inlineStr">
        <is>
          <t>Иные межбюджетные трансферты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3" t="inlineStr">
        <is>
          <t>968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3" t="inlineStr">
        <is>
          <t>04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3" t="inlineStr">
        <is>
          <t>06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93" t="inlineStr">
        <is>
          <t>18001 S2М80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93" t="inlineStr">
        <is>
          <t>540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93">
        <v>17027.653999999999</v>
      </nc>
      <n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9924" sId="1">
    <nc r="C189" t="inlineStr">
      <is>
        <t>04</t>
      </is>
    </nc>
  </rcc>
  <rcc rId="9925" sId="1">
    <nc r="D189" t="inlineStr">
      <is>
        <t>08</t>
      </is>
    </nc>
  </rcc>
  <rfmt sheetId="1" sqref="E189" start="0" length="0">
    <dxf>
      <numFmt numFmtId="30" formatCode="@"/>
      <alignment horizontal="center"/>
    </dxf>
  </rfmt>
  <rfmt sheetId="1" sqref="F189" start="0" length="0">
    <dxf>
      <numFmt numFmtId="30" formatCode="@"/>
      <alignment horizontal="center"/>
    </dxf>
  </rfmt>
  <rcc rId="9926" sId="1" odxf="1" dxf="1">
    <nc r="G189">
      <f>G190</f>
    </nc>
    <ndxf>
      <fill>
        <patternFill>
          <bgColor theme="8" tint="0.79998168889431442"/>
        </patternFill>
      </fill>
    </ndxf>
  </rcc>
  <rcc rId="9927" sId="1">
    <nc r="C190" t="inlineStr">
      <is>
        <t>04</t>
      </is>
    </nc>
  </rcc>
  <rcc rId="9928" sId="1">
    <nc r="D190" t="inlineStr">
      <is>
        <t>08</t>
      </is>
    </nc>
  </rcc>
  <rcc rId="9929" sId="1">
    <nc r="E190" t="inlineStr">
      <is>
        <t>99900 00000</t>
      </is>
    </nc>
  </rcc>
  <rcc rId="9930" sId="1" odxf="1" dxf="1">
    <nc r="G190">
      <f>G191</f>
    </nc>
    <ndxf>
      <fill>
        <patternFill patternType="solid">
          <bgColor theme="0"/>
        </patternFill>
      </fill>
    </ndxf>
  </rcc>
  <rcc rId="9931" sId="1">
    <nc r="C191" t="inlineStr">
      <is>
        <t>04</t>
      </is>
    </nc>
  </rcc>
  <rcc rId="9932" sId="1">
    <nc r="D191" t="inlineStr">
      <is>
        <t>08</t>
      </is>
    </nc>
  </rcc>
  <rcc rId="9933" sId="1">
    <nc r="E191" t="inlineStr">
      <is>
        <t>9990097010</t>
      </is>
    </nc>
  </rcc>
  <rfmt sheetId="1" sqref="F191" start="0" length="0">
    <dxf>
      <font>
        <b/>
        <name val="Times New Roman"/>
        <family val="1"/>
      </font>
    </dxf>
  </rfmt>
  <rcc rId="9934" sId="1" odxf="1" dxf="1">
    <nc r="G191">
      <f>G192</f>
    </nc>
    <ndxf>
      <fill>
        <patternFill patternType="solid">
          <bgColor theme="0"/>
        </patternFill>
      </fill>
    </ndxf>
  </rcc>
  <rcc rId="9935" sId="1" odxf="1" dxf="1">
    <nc r="C192" t="inlineStr">
      <is>
        <t>04</t>
      </is>
    </nc>
    <ndxf>
      <font>
        <i val="0"/>
        <name val="Times New Roman"/>
        <family val="1"/>
      </font>
    </ndxf>
  </rcc>
  <rcc rId="9936" sId="1" odxf="1" dxf="1">
    <nc r="D192" t="inlineStr">
      <is>
        <t>08</t>
      </is>
    </nc>
    <ndxf>
      <font>
        <i val="0"/>
        <name val="Times New Roman"/>
        <family val="1"/>
      </font>
    </ndxf>
  </rcc>
  <rcc rId="9937" sId="1" odxf="1" dxf="1">
    <nc r="E192" t="inlineStr">
      <is>
        <t>9990097010</t>
      </is>
    </nc>
    <ndxf>
      <font>
        <i val="0"/>
        <name val="Times New Roman"/>
        <family val="1"/>
      </font>
    </ndxf>
  </rcc>
  <rcc rId="9938" sId="1" odxf="1" dxf="1">
    <nc r="F192" t="inlineStr">
      <is>
        <t>244</t>
      </is>
    </nc>
    <ndxf>
      <font>
        <i val="0"/>
        <name val="Times New Roman"/>
        <family val="1"/>
      </font>
    </ndxf>
  </rcc>
  <rcc rId="9939" sId="1" odxf="1" dxf="1" numFmtId="4">
    <nc r="G192">
      <v>61020</v>
    </nc>
    <ndxf>
      <font>
        <i val="0"/>
        <name val="Times New Roman"/>
        <family val="1"/>
      </font>
      <fill>
        <patternFill patternType="solid">
          <bgColor theme="0"/>
        </patternFill>
      </fill>
    </ndxf>
  </rcc>
  <rfmt sheetId="1" sqref="G189">
    <dxf>
      <fill>
        <patternFill>
          <bgColor theme="8" tint="0.59999389629810485"/>
        </patternFill>
      </fill>
    </dxf>
  </rfmt>
  <rfmt sheetId="1" sqref="G189">
    <dxf>
      <fill>
        <patternFill>
          <bgColor theme="8" tint="0.39997558519241921"/>
        </patternFill>
      </fill>
    </dxf>
  </rfmt>
  <rfmt sheetId="1" sqref="G189">
    <dxf>
      <fill>
        <patternFill>
          <bgColor rgb="FFCCFFFF"/>
        </patternFill>
      </fill>
    </dxf>
  </rfmt>
  <rcc rId="9940" sId="1">
    <oc r="G40">
      <f>G41+G169+G176+G222+G292+G272+G282+G325</f>
    </oc>
    <nc r="G40">
      <f>G41+G169+G176+G222+G292+G272+G282+G325+G189</f>
    </nc>
  </rcc>
</revisions>
</file>

<file path=xl/revisions/revisionLog1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941" sId="1">
    <oc r="G551">
      <f>SUM(G552:G553)</f>
    </oc>
    <nc r="G551">
      <f>SUM(G552:G553)</f>
    </nc>
  </rcc>
  <rcc rId="9942" sId="1">
    <oc r="C547" t="inlineStr">
      <is>
        <t>07</t>
      </is>
    </oc>
    <nc r="C547" t="inlineStr">
      <is>
        <t>01</t>
      </is>
    </nc>
  </rcc>
  <rcc rId="9943" sId="1">
    <oc r="D547" t="inlineStr">
      <is>
        <t>09</t>
      </is>
    </oc>
    <nc r="D547" t="inlineStr">
      <is>
        <t>13</t>
      </is>
    </nc>
  </rcc>
  <rcc rId="9944" sId="1">
    <oc r="C548" t="inlineStr">
      <is>
        <t>07</t>
      </is>
    </oc>
    <nc r="C548" t="inlineStr">
      <is>
        <t>01</t>
      </is>
    </nc>
  </rcc>
  <rcc rId="9945" sId="1">
    <oc r="D548" t="inlineStr">
      <is>
        <t>09</t>
      </is>
    </oc>
    <nc r="D548" t="inlineStr">
      <is>
        <t>13</t>
      </is>
    </nc>
  </rcc>
  <rcc rId="9946" sId="1">
    <oc r="C549" t="inlineStr">
      <is>
        <t>07</t>
      </is>
    </oc>
    <nc r="C549" t="inlineStr">
      <is>
        <t>01</t>
      </is>
    </nc>
  </rcc>
  <rcc rId="9947" sId="1">
    <oc r="D549" t="inlineStr">
      <is>
        <t>09</t>
      </is>
    </oc>
    <nc r="D549" t="inlineStr">
      <is>
        <t>13</t>
      </is>
    </nc>
  </rcc>
  <rcc rId="9948" sId="1">
    <oc r="G547">
      <f>G548+G549+G550+G551</f>
    </oc>
    <nc r="G547">
      <f>G548+G549</f>
    </nc>
  </rcc>
  <rcc rId="9949" sId="1">
    <oc r="G223">
      <f>G226</f>
    </oc>
    <nc r="G223">
      <f>G224</f>
    </nc>
  </rcc>
</revisions>
</file>

<file path=xl/revisions/revisionLog1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950" sId="1">
    <oc r="G796">
      <f>G798+G801</f>
    </oc>
    <nc r="G796">
      <f>G797</f>
    </nc>
  </rcc>
</revisions>
</file>

<file path=xl/revisions/revisionLog1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951" sId="1">
    <oc r="G694">
      <f>G695</f>
    </oc>
    <nc r="G694">
      <f>G695</f>
    </nc>
  </rcc>
  <rcc rId="9952" sId="1">
    <oc r="G671">
      <f>SUM(G672:G674)</f>
    </oc>
    <nc r="G671">
      <f>SUM(G672:G674)</f>
    </nc>
  </rcc>
  <rcc rId="9953" sId="1">
    <oc r="D711" t="inlineStr">
      <is>
        <t>09</t>
      </is>
    </oc>
    <nc r="D711" t="inlineStr">
      <is>
        <t>04</t>
      </is>
    </nc>
  </rcc>
  <rcc rId="9954" sId="1">
    <oc r="G717">
      <f>SUM(G718:G719)</f>
    </oc>
    <nc r="G717">
      <f>SUM(G718:G719)</f>
    </nc>
  </rcc>
  <rcc rId="9955" sId="1">
    <oc r="G700">
      <f>SUM(G701:G706)</f>
    </oc>
    <nc r="G700">
      <f>SUM(G701:G706)</f>
    </nc>
  </rcc>
  <rcc rId="9956" sId="1">
    <oc r="G697">
      <f>SUM(G698:G699)</f>
    </oc>
    <nc r="G697">
      <f>SUM(G698:G699)</f>
    </nc>
  </rcc>
  <rcc rId="9957" sId="1">
    <oc r="G707">
      <f>G708+G709+G710+G711</f>
    </oc>
    <nc r="G707">
      <f>SUM(G708:G711)</f>
    </nc>
  </rcc>
  <rcc rId="9958" sId="1">
    <oc r="B707" t="inlineStr">
      <is>
        <t>969</t>
      </is>
    </oc>
    <nc r="B707" t="inlineStr">
      <is>
        <t>973</t>
      </is>
    </nc>
  </rcc>
  <rcc rId="9959" sId="1">
    <oc r="B708" t="inlineStr">
      <is>
        <t>969</t>
      </is>
    </oc>
    <nc r="B708" t="inlineStr">
      <is>
        <t>973</t>
      </is>
    </nc>
  </rcc>
  <rcc rId="9960" sId="1">
    <oc r="B709" t="inlineStr">
      <is>
        <t>969</t>
      </is>
    </oc>
    <nc r="B709" t="inlineStr">
      <is>
        <t>973</t>
      </is>
    </nc>
  </rcc>
  <rcc rId="9961" sId="1">
    <oc r="B710" t="inlineStr">
      <is>
        <t>969</t>
      </is>
    </oc>
    <nc r="B710" t="inlineStr">
      <is>
        <t>973</t>
      </is>
    </nc>
  </rcc>
  <rcc rId="9962" sId="1">
    <oc r="B711" t="inlineStr">
      <is>
        <t>969</t>
      </is>
    </oc>
    <nc r="B711" t="inlineStr">
      <is>
        <t>973</t>
      </is>
    </nc>
  </rcc>
  <rcc rId="9963" sId="1" numFmtId="4">
    <nc r="G867">
      <v>61020</v>
    </nc>
  </rcc>
  <rcc rId="9964" sId="1">
    <nc r="G869">
      <f>G866-G867</f>
    </nc>
  </rcc>
</revisions>
</file>

<file path=xl/revisions/revisionLog1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965" sId="1" numFmtId="4">
    <oc r="G710">
      <v>135.04</v>
    </oc>
    <nc r="G710">
      <v>138.39146</v>
    </nc>
  </rcc>
  <rcc rId="9966" sId="1" numFmtId="4">
    <oc r="G711">
      <v>29.46</v>
    </oc>
    <nc r="G711">
      <v>40.902459999999998</v>
    </nc>
  </rcc>
</revisions>
</file>

<file path=xl/revisions/revisionLog1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967" sId="1" numFmtId="4">
    <oc r="G356">
      <v>10785.792670000001</v>
    </oc>
    <nc r="G356">
      <v>10770.998750000001</v>
    </nc>
  </rcc>
  <rcc rId="9968" sId="1">
    <oc r="G444">
      <f>G447+G450+G445+G460</f>
    </oc>
    <nc r="G444">
      <f>G447+G450+G445+G460+G463</f>
    </nc>
  </rcc>
</revisions>
</file>

<file path=xl/revisions/revisionLog1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969" sId="1" numFmtId="4">
    <oc r="G863">
      <v>3191468.7629999998</v>
    </oc>
    <nc r="G863">
      <v>3254128.4774000002</v>
    </nc>
  </rcc>
  <rcc rId="9970" sId="1" numFmtId="4">
    <oc r="G867">
      <v>61020</v>
    </oc>
    <nc r="G867"/>
  </rcc>
  <rcc rId="9971" sId="1">
    <oc r="G869">
      <f>G866-G867</f>
    </oc>
    <nc r="G869"/>
  </rcc>
</revisions>
</file>

<file path=xl/revisions/revisionLog1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972" sId="1" numFmtId="4">
    <oc r="G117">
      <v>220</v>
    </oc>
    <nc r="G117">
      <v>330</v>
    </nc>
  </rcc>
  <rcc rId="9973" sId="1" numFmtId="4">
    <oc r="G253">
      <v>16616.233509999998</v>
    </oc>
    <nc r="G253">
      <v>16506.233509999998</v>
    </nc>
  </rcc>
</revisions>
</file>

<file path=xl/revisions/revisionLog19.xml><?xml version="1.0" encoding="utf-8"?>
<revisions xmlns="http://schemas.openxmlformats.org/spreadsheetml/2006/main" xmlns:r="http://schemas.openxmlformats.org/officeDocument/2006/relationships">
  <rcc rId="8147" sId="1">
    <oc r="G1" t="inlineStr">
      <is>
        <t xml:space="preserve">Приложение №5       </t>
      </is>
    </oc>
    <nc r="G1" t="inlineStr">
      <is>
        <t xml:space="preserve">Приложение №6       </t>
      </is>
    </nc>
  </rcc>
  <rcc rId="8148" sId="1">
    <oc r="G3" t="inlineStr">
      <is>
        <t>от 26 января 2023  № 236</t>
      </is>
    </oc>
    <nc r="G3" t="inlineStr">
      <is>
        <t>от    марта 2023  № ____</t>
      </is>
    </nc>
  </rcc>
</revisions>
</file>

<file path=xl/revisions/revisionLog1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974" sId="1" ref="A25:XFD25" action="deleteRow">
    <undo index="65535" exp="ref" v="1" dr="G25" r="G21" sId="1"/>
    <rfmt sheetId="1" xfDxf="1" sqref="A25:XFD25" start="0" length="0">
      <dxf>
        <font>
          <name val="Times New Roman CYR"/>
          <family val="1"/>
        </font>
        <alignment wrapText="1"/>
      </dxf>
    </rfmt>
    <rcc rId="0" sId="1" dxf="1">
      <nc r="A25" t="inlineStr">
        <is>
          <t>За достижение показателей деятельности органов исполнительной власти Республики Бурятия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25">
        <v>845</v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5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5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5" t="inlineStr">
        <is>
          <t>99900 55493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5">
        <f>G26+G27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9975" sId="1" ref="A25:XFD25" action="deleteRow">
    <rfmt sheetId="1" xfDxf="1" sqref="A25:XFD25" start="0" length="0">
      <dxf>
        <font>
          <name val="Times New Roman CYR"/>
          <family val="1"/>
        </font>
        <alignment wrapText="1"/>
      </dxf>
    </rfmt>
    <rcc rId="0" sId="1" dxf="1">
      <nc r="A25" t="inlineStr">
        <is>
          <t>Фонд оплаты труда государственных (муниципальных) органов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5" t="inlineStr">
        <is>
          <t>845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5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5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5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5" t="inlineStr">
        <is>
          <t>121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5">
        <v>48.74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9976" sId="1" ref="A25:XFD25" action="deleteRow">
    <rfmt sheetId="1" xfDxf="1" sqref="A25:XFD25" start="0" length="0">
      <dxf>
        <font>
          <name val="Times New Roman CYR"/>
          <family val="1"/>
        </font>
        <alignment wrapText="1"/>
      </dxf>
    </rfmt>
    <rcc rId="0" sId="1" dxf="1">
      <nc r="A25" t="inlineStr">
        <is>
  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5" t="inlineStr">
        <is>
          <t>845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5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5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5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5" t="inlineStr">
        <is>
          <t>129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5">
        <v>14.7194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9977" sId="1">
    <oc r="G21">
      <f>G25+G22+#REF!</f>
    </oc>
    <nc r="G21">
      <f>G25+G22</f>
    </nc>
  </rcc>
  <rcc rId="9978" sId="1" numFmtId="4">
    <oc r="G27">
      <v>1063.2374400000001</v>
    </oc>
    <nc r="G27"/>
  </rcc>
  <rcc rId="9979" sId="1" numFmtId="4">
    <oc r="G28">
      <v>74.667000000000002</v>
    </oc>
    <nc r="G28"/>
  </rcc>
  <rcc rId="9980" sId="1" numFmtId="4">
    <oc r="G29">
      <v>306.29354999999998</v>
    </oc>
    <nc r="G29"/>
  </rcc>
  <rcc rId="9981" sId="1" numFmtId="4">
    <oc r="G30">
      <v>33.799999999999997</v>
    </oc>
    <nc r="G30"/>
  </rcc>
  <rcc rId="9982" sId="1" numFmtId="4">
    <oc r="G31">
      <v>391</v>
    </oc>
    <nc r="G31"/>
  </rcc>
  <rcc rId="9983" sId="1" numFmtId="4">
    <oc r="G32">
      <v>0.2</v>
    </oc>
    <nc r="G32"/>
  </rcc>
  <rcc rId="9984" sId="1" numFmtId="4">
    <oc r="G34">
      <v>2002.3152399999999</v>
    </oc>
    <nc r="G34"/>
  </rcc>
  <rcc rId="9985" sId="1" numFmtId="4">
    <oc r="G35">
      <v>148.50358</v>
    </oc>
    <nc r="G35"/>
  </rcc>
  <rcc rId="9986" sId="1" numFmtId="4">
    <oc r="G36">
      <v>578.98533999999995</v>
    </oc>
    <nc r="G36"/>
  </rcc>
  <rrc rId="9987" sId="1" ref="A41:XFD41" action="deleteRow">
    <undo index="65535" exp="ref" v="1" dr="G41" r="G40" sId="1"/>
    <rfmt sheetId="1" xfDxf="1" sqref="A41:XFD41" start="0" length="0">
      <dxf>
        <font>
          <name val="Times New Roman CYR"/>
          <family val="1"/>
        </font>
        <alignment wrapText="1"/>
      </dxf>
    </rfmt>
    <rcc rId="0" sId="1" dxf="1">
      <nc r="A41" t="inlineStr">
        <is>
          <t>За достижение показателей деятельности органов исполнительной власти Республики Бурятия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1" t="inlineStr">
        <is>
          <t>968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1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1" t="inlineStr">
        <is>
          <t>02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1" t="inlineStr">
        <is>
          <t>99900 55493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1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1">
        <f>G42+G43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9988" sId="1" ref="A41:XFD41" action="deleteRow">
    <rfmt sheetId="1" xfDxf="1" sqref="A41:XFD41" start="0" length="0">
      <dxf>
        <font>
          <name val="Times New Roman CYR"/>
          <family val="1"/>
        </font>
        <alignment wrapText="1"/>
      </dxf>
    </rfmt>
    <rcc rId="0" sId="1" dxf="1">
      <nc r="A41" t="inlineStr">
        <is>
          <t>Фонд оплаты труда государственных (муниципальных) органов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1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1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1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1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1" t="inlineStr">
        <is>
          <t>121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1">
        <v>58.338250000000002</v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9989" sId="1" ref="A41:XFD41" action="deleteRow">
    <rfmt sheetId="1" xfDxf="1" sqref="A41:XFD41" start="0" length="0">
      <dxf>
        <font>
          <name val="Times New Roman CYR"/>
          <family val="1"/>
        </font>
        <alignment wrapText="1"/>
      </dxf>
    </rfmt>
    <rcc rId="0" sId="1" dxf="1">
      <nc r="A41" t="inlineStr">
        <is>
  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1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1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1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1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1" t="inlineStr">
        <is>
          <t>129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1">
        <v>17.61815</v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9990" sId="1" ref="A45:XFD45" action="deleteRow">
    <undo index="65535" exp="ref" v="1" dr="G45" r="G40" sId="1"/>
    <rfmt sheetId="1" xfDxf="1" sqref="A45:XFD45" start="0" length="0">
      <dxf>
        <font>
          <name val="Times New Roman CYR"/>
          <family val="1"/>
        </font>
        <alignment wrapText="1"/>
      </dxf>
    </rfmt>
    <rcc rId="0" sId="1" dxf="1">
      <nc r="A45" t="inlineStr">
        <is>
  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5" t="inlineStr">
        <is>
          <t>968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5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5" t="inlineStr">
        <is>
          <t>02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5" t="inlineStr">
        <is>
          <t>99900 S4760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5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5">
        <f>G46+G47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9991" sId="1" ref="A45:XFD45" action="deleteRow">
    <rfmt sheetId="1" xfDxf="1" sqref="A45:XFD45" start="0" length="0">
      <dxf>
        <font>
          <name val="Times New Roman CYR"/>
          <family val="1"/>
        </font>
        <alignment wrapText="1"/>
      </dxf>
    </rfmt>
    <rcc rId="0" sId="1" dxf="1">
      <nc r="A45" t="inlineStr">
        <is>
          <t>Фонд оплаты труда государственных (муниципальных) органов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5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5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5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5" t="inlineStr">
        <is>
          <t>99900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5" t="inlineStr">
        <is>
          <t>121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5">
        <v>1001.60453</v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9992" sId="1" ref="A45:XFD45" action="deleteRow">
    <rfmt sheetId="1" xfDxf="1" sqref="A45:XFD45" start="0" length="0">
      <dxf>
        <font>
          <name val="Times New Roman CYR"/>
          <family val="1"/>
        </font>
        <alignment wrapText="1"/>
      </dxf>
    </rfmt>
    <rcc rId="0" sId="1" dxf="1">
      <nc r="A45" t="inlineStr">
        <is>
  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5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5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5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5" t="inlineStr">
        <is>
          <t>99900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5" t="inlineStr">
        <is>
          <t>129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5">
        <v>141.51728</v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9993" sId="1">
    <oc r="G40">
      <f>G41+#REF!+G45</f>
    </oc>
    <nc r="G40">
      <f>G41</f>
    </nc>
  </rcc>
  <rrc rId="9994" sId="1" ref="A47:XFD47" action="deleteRow">
    <undo index="65535" exp="ref" v="1" dr="G47" r="G46" sId="1"/>
    <rfmt sheetId="1" xfDxf="1" sqref="A47:XFD47" start="0" length="0">
      <dxf>
        <font>
          <name val="Times New Roman CYR"/>
          <family val="1"/>
        </font>
        <alignment wrapText="1"/>
      </dxf>
    </rfmt>
    <rcc rId="0" sId="1" dxf="1">
      <nc r="A47" t="inlineStr">
        <is>
          <t>За достижение показателей деятельности органов исполнительной власти Республики Бурятия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47">
        <v>968</v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7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7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7" t="inlineStr">
        <is>
          <t>99900 55493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7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7">
        <f>G48+G49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9995" sId="1" ref="A47:XFD47" action="deleteRow">
    <rfmt sheetId="1" xfDxf="1" sqref="A47:XFD47" start="0" length="0">
      <dxf>
        <font>
          <name val="Times New Roman CYR"/>
          <family val="1"/>
        </font>
        <alignment wrapText="1"/>
      </dxf>
    </rfmt>
    <rcc rId="0" sId="1" dxf="1">
      <nc r="A47" t="inlineStr">
        <is>
          <t>Фонд оплаты труда государственных (муниципальных) органов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47">
        <v>968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7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7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7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7" t="inlineStr">
        <is>
          <t>121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7">
        <v>230.12558000000001</v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9996" sId="1" ref="A47:XFD47" action="deleteRow">
    <rfmt sheetId="1" xfDxf="1" sqref="A47:XFD47" start="0" length="0">
      <dxf>
        <font>
          <name val="Times New Roman CYR"/>
          <family val="1"/>
        </font>
        <alignment wrapText="1"/>
      </dxf>
    </rfmt>
    <rcc rId="0" sId="1" dxf="1">
      <nc r="A47" t="inlineStr">
        <is>
  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47">
        <v>968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7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7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7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7" t="inlineStr">
        <is>
          <t>129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7">
        <v>69.497919999999993</v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9997" sId="1" numFmtId="4">
    <oc r="G49">
      <v>7982.4848499999998</v>
    </oc>
    <nc r="G49"/>
  </rcc>
  <rcc rId="9998" sId="1" numFmtId="4">
    <oc r="G50">
      <v>2382.8159799999999</v>
    </oc>
    <nc r="G50"/>
  </rcc>
  <rcc rId="9999" sId="1" numFmtId="4">
    <oc r="G51">
      <v>8.8000000000000007</v>
    </oc>
    <nc r="G51"/>
  </rcc>
  <rcc rId="10000" sId="1" numFmtId="4">
    <oc r="G52">
      <v>90</v>
    </oc>
    <nc r="G52"/>
  </rcc>
  <rcc rId="10001" sId="1" numFmtId="4">
    <oc r="G53">
      <v>126.1345</v>
    </oc>
    <nc r="G53"/>
  </rcc>
  <rrc rId="10002" sId="1" ref="A54:XFD54" action="deleteRow">
    <undo index="65535" exp="ref" v="1" dr="G54" r="G46" sId="1"/>
    <rfmt sheetId="1" xfDxf="1" sqref="A54:XFD54" start="0" length="0">
      <dxf>
        <font>
          <name val="Times New Roman CYR"/>
          <family val="1"/>
        </font>
        <alignment wrapText="1"/>
      </dxf>
    </rfmt>
    <rcc rId="0" sId="1" dxf="1">
      <nc r="A54" t="inlineStr">
        <is>
          <t>За достижение показателей деятельности органов исполнительной власти Республики Бурятия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4" t="inlineStr">
        <is>
          <t>968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4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4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4" t="inlineStr">
        <is>
          <t>99900 S4760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54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54">
        <f>G55+G56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003" sId="1" ref="A54:XFD54" action="deleteRow">
    <rfmt sheetId="1" xfDxf="1" sqref="A54:XFD54" start="0" length="0">
      <dxf>
        <font>
          <name val="Times New Roman CYR"/>
          <family val="1"/>
        </font>
        <alignment wrapText="1"/>
      </dxf>
    </rfmt>
    <rcc rId="0" sId="1" dxf="1">
      <nc r="A54" t="inlineStr">
        <is>
          <t>Фонд оплаты труда государственных (муниципальных) органов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4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4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4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4" t="inlineStr">
        <is>
          <t>99900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4" t="inlineStr">
        <is>
          <t>121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54">
        <v>3110.48002</v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004" sId="1" ref="A54:XFD54" action="deleteRow">
    <rfmt sheetId="1" xfDxf="1" sqref="A54:XFD54" start="0" length="0">
      <dxf>
        <font>
          <name val="Times New Roman CYR"/>
          <family val="1"/>
        </font>
        <alignment wrapText="1"/>
      </dxf>
    </rfmt>
    <rcc rId="0" sId="1" dxf="1">
      <nc r="A54" t="inlineStr">
        <is>
  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4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4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4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4" t="inlineStr">
        <is>
          <t>99900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4" t="inlineStr">
        <is>
          <t>129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54">
        <v>912.26408000000004</v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10005" sId="1">
    <oc r="G46">
      <f>G47+#REF!+G54</f>
    </oc>
    <nc r="G46">
      <f>G47</f>
    </nc>
  </rcc>
  <rcc rId="10006" sId="1" numFmtId="4">
    <oc r="G57">
      <v>22.1</v>
    </oc>
    <nc r="G57">
      <v>11.7</v>
    </nc>
  </rcc>
  <rfmt sheetId="1" sqref="G57">
    <dxf>
      <fill>
        <patternFill>
          <bgColor rgb="FF92D050"/>
        </patternFill>
      </fill>
    </dxf>
  </rfmt>
  <rcc rId="10007" sId="1" numFmtId="4">
    <oc r="G61">
      <v>43</v>
    </oc>
    <nc r="G61"/>
  </rcc>
  <rcc rId="10008" sId="1" numFmtId="4">
    <oc r="G69">
      <v>173.5</v>
    </oc>
    <nc r="G69">
      <f>208</f>
    </nc>
  </rcc>
  <rfmt sheetId="1" sqref="G69">
    <dxf>
      <fill>
        <patternFill>
          <bgColor rgb="FF92D050"/>
        </patternFill>
      </fill>
    </dxf>
  </rfmt>
  <rcc rId="10009" sId="1" numFmtId="4">
    <oc r="G70">
      <v>142.19999999999999</v>
    </oc>
    <nc r="G70"/>
  </rcc>
  <rrc rId="10010" sId="1" ref="A70:XFD70" action="deleteRow">
    <undo index="65535" exp="ref" v="1" dr="G70" r="G68" sId="1"/>
    <rfmt sheetId="1" xfDxf="1" sqref="A70:XFD70" start="0" length="0">
      <dxf>
        <font>
          <name val="Times New Roman CYR"/>
          <family val="1"/>
        </font>
        <alignment wrapText="1"/>
      </dxf>
    </rfmt>
    <rcc rId="0" sId="1" dxf="1">
      <nc r="A70" t="inlineStr">
        <is>
          <t>Иные межбюджетные трансферты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0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0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70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0" t="inlineStr">
        <is>
          <t>01002 S2870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70" t="inlineStr">
        <is>
          <t>540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70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0011" sId="1">
    <oc r="G68">
      <f>G69+#REF!</f>
    </oc>
    <nc r="G68">
      <f>G69</f>
    </nc>
  </rcc>
  <rcc rId="10012" sId="1" numFmtId="4">
    <oc r="G66">
      <v>30</v>
    </oc>
    <nc r="G66"/>
  </rcc>
  <rcc rId="10013" sId="1" numFmtId="4">
    <oc r="G72">
      <v>50</v>
    </oc>
    <nc r="G72"/>
  </rcc>
  <rcc rId="10014" sId="1" numFmtId="4">
    <oc r="G73">
      <v>600</v>
    </oc>
    <nc r="G73"/>
  </rcc>
  <rrc rId="10015" sId="1" ref="A73:XFD73" action="deleteRow">
    <undo index="65535" exp="ref" v="1" dr="G73" r="G71" sId="1"/>
    <rfmt sheetId="1" xfDxf="1" sqref="A73:XFD73" start="0" length="0">
      <dxf>
        <font>
          <name val="Times New Roman CYR"/>
          <family val="1"/>
        </font>
        <alignment wrapText="1"/>
      </dxf>
    </rfmt>
    <rcc rId="0" sId="1" dxf="1">
      <nc r="A73" t="inlineStr">
        <is>
          <t>Иные межбюджетные трансферты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3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3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73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3" t="inlineStr">
        <is>
          <t>0100382900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73" t="inlineStr">
        <is>
          <t>540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73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0016" sId="1">
    <oc r="G71">
      <f>G72+#REF!</f>
    </oc>
    <nc r="G71">
      <f>G72</f>
    </nc>
  </rcc>
  <rcc rId="10017" sId="1" numFmtId="4">
    <oc r="G75">
      <v>250</v>
    </oc>
    <nc r="G75"/>
  </rcc>
  <rcc rId="10018" sId="1" numFmtId="4">
    <oc r="G78">
      <v>36</v>
    </oc>
    <nc r="G78"/>
  </rcc>
  <rcc rId="10019" sId="1" numFmtId="4">
    <oc r="G79">
      <v>10.5</v>
    </oc>
    <nc r="G79"/>
  </rcc>
  <rrc rId="10020" sId="1" ref="A79:XFD79" action="deleteRow">
    <undo index="65535" exp="ref" v="1" dr="G79" r="G77" sId="1"/>
    <rfmt sheetId="1" xfDxf="1" sqref="A79:XFD79" start="0" length="0">
      <dxf>
        <font>
          <b/>
          <name val="Times New Roman CYR"/>
          <family val="1"/>
        </font>
        <alignment wrapText="1"/>
      </dxf>
    </rfmt>
    <rcc rId="0" sId="1" dxf="1">
      <nc r="A79" t="inlineStr">
        <is>
          <t>Субсидии автономным учреждениям на иные цели</t>
        </is>
      </nc>
      <ndxf>
        <font>
          <b val="0"/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9" t="inlineStr">
        <is>
          <t>968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9" t="inlineStr">
        <is>
          <t>01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79" t="inlineStr">
        <is>
          <t>13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9" t="inlineStr">
        <is>
          <t>01005 82900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79" t="inlineStr">
        <is>
          <t>622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79" start="0" length="0">
      <dxf>
        <font>
          <b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0021" sId="1">
    <oc r="G77">
      <f>G78+#REF!</f>
    </oc>
    <nc r="G77">
      <f>G78</f>
    </nc>
  </rcc>
  <rcc rId="10022" sId="1" numFmtId="4">
    <oc r="G82">
      <v>100</v>
    </oc>
    <nc r="G82"/>
  </rcc>
  <rcc rId="10023" sId="1" numFmtId="4">
    <oc r="G86">
      <v>125</v>
    </oc>
    <nc r="G86"/>
  </rcc>
  <rcc rId="10024" sId="1" numFmtId="4">
    <oc r="G87">
      <v>10</v>
    </oc>
    <nc r="G87"/>
  </rcc>
  <rcc rId="10025" sId="1" numFmtId="4">
    <oc r="G91">
      <v>180</v>
    </oc>
    <nc r="G91"/>
  </rcc>
  <rcc rId="10026" sId="1" numFmtId="4">
    <oc r="G95">
      <v>250</v>
    </oc>
    <nc r="G95"/>
  </rcc>
  <rcc rId="10027" sId="1" numFmtId="4">
    <oc r="G99">
      <v>330</v>
    </oc>
    <nc r="G99"/>
  </rcc>
  <rcc rId="10028" sId="1" numFmtId="4">
    <oc r="G102">
      <v>273.87407000000002</v>
    </oc>
    <nc r="G102"/>
  </rcc>
  <rcc rId="10029" sId="1" numFmtId="4">
    <oc r="G103">
      <v>87.14819</v>
    </oc>
    <nc r="G103"/>
  </rcc>
  <rrc rId="10030" sId="1" ref="A104:XFD104" action="deleteRow">
    <undo index="65535" exp="ref" v="1" dr="G104" r="G100" sId="1"/>
    <rfmt sheetId="1" xfDxf="1" sqref="A104:XFD104" start="0" length="0">
      <dxf>
        <font>
          <name val="Times New Roman CYR"/>
          <family val="1"/>
        </font>
        <alignment wrapText="1"/>
      </dxf>
    </rfmt>
    <rcc rId="0" sId="1" dxf="1">
      <nc r="A104" t="inlineStr">
        <is>
          <t>За достижение показателей деятельности органов исполнительной власти Республики Бурятия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104">
        <v>968</v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4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04" t="inlineStr">
        <is>
          <t>13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04" t="inlineStr">
        <is>
          <t>99900 55493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04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04">
        <f>G105+G106+G107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031" sId="1" ref="A104:XFD104" action="deleteRow">
    <rfmt sheetId="1" xfDxf="1" sqref="A104:XFD104" start="0" length="0">
      <dxf>
        <font>
          <name val="Times New Roman CYR"/>
          <family val="1"/>
        </font>
        <alignment wrapText="1"/>
      </dxf>
    </rfmt>
    <rcc rId="0" sId="1" dxf="1">
      <nc r="A104" t="inlineStr">
        <is>
          <t xml:space="preserve">Фонд оплаты труда  учреждений </t>
        </is>
      </nc>
      <ndxf>
        <font>
          <name val="Times New Roman"/>
          <family val="1"/>
        </font>
        <numFmt numFmtId="30" formatCode="@"/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104">
        <v>968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4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04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04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04" t="inlineStr">
        <is>
          <t>111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04">
        <v>166.72881000000001</v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032" sId="1" ref="A104:XFD104" action="deleteRow">
    <rfmt sheetId="1" xfDxf="1" sqref="A104:XFD104" start="0" length="0">
      <dxf>
        <font>
          <name val="Times New Roman CYR"/>
          <family val="1"/>
        </font>
        <alignment wrapText="1"/>
      </dxf>
    </rfmt>
    <rcc rId="0" sId="1" dxf="1">
      <nc r="A104" t="inlineStr">
        <is>
          <t>Взносы по обязательному социальному страхованию на выплаты по оплате труда работников и иные выплаты работникам учреждений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104">
        <v>968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4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04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04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04" t="inlineStr">
        <is>
          <t>119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04">
        <v>50.352089999999997</v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033" sId="1" ref="A104:XFD104" action="deleteRow">
    <rfmt sheetId="1" xfDxf="1" sqref="A104:XFD104" start="0" length="0">
      <dxf>
        <font>
          <name val="Times New Roman CYR"/>
          <family val="1"/>
        </font>
        <alignment wrapText="1"/>
      </dxf>
    </rfmt>
    <rcc rId="0" sId="1" dxf="1">
      <nc r="A104" t="inlineStr">
        <is>
  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104">
        <v>968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4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04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04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04" t="inlineStr">
        <is>
          <t>621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04">
        <v>27.215</v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034" sId="1" ref="A104:XFD104" action="deleteRow">
    <undo index="65535" exp="ref" v="1" dr="G104" r="G100" sId="1"/>
    <rfmt sheetId="1" xfDxf="1" sqref="A104:XFD104" start="0" length="0">
      <dxf>
        <font>
          <name val="Times New Roman CYR"/>
          <family val="1"/>
        </font>
        <alignment wrapText="1"/>
      </dxf>
    </rfmt>
    <rcc rId="0" sId="1" dxf="1">
      <nc r="A104" t="inlineStr">
        <is>
          <t>Празднование юбилейных и памятных дат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104">
        <v>968</v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4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04" t="inlineStr">
        <is>
          <t>13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04" t="inlineStr">
        <is>
          <t>99900 71050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04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04">
        <f>G105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035" sId="1" ref="A104:XFD104" action="deleteRow">
    <rfmt sheetId="1" xfDxf="1" sqref="A104:XFD104" start="0" length="0">
      <dxf>
        <font>
          <name val="Times New Roman CYR"/>
          <family val="1"/>
        </font>
        <alignment wrapText="1"/>
      </dxf>
    </rfmt>
    <rcc rId="0" sId="1" dxf="1">
      <nc r="A104" t="inlineStr">
        <is>
          <t>Прочие закупки товаров, работ и услуг для государственных (муниципальных) нужд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104">
        <v>968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4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04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04" t="inlineStr">
        <is>
          <t>99900 71050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04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04">
        <v>1760.4630999999999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fmt sheetId="1" sqref="G115">
    <dxf>
      <fill>
        <patternFill>
          <bgColor rgb="FF92D050"/>
        </patternFill>
      </fill>
    </dxf>
  </rfmt>
  <rfmt sheetId="1" sqref="G109">
    <dxf>
      <fill>
        <patternFill>
          <bgColor rgb="FF92D050"/>
        </patternFill>
      </fill>
    </dxf>
  </rfmt>
  <rcc rId="10036" sId="1" numFmtId="4">
    <oc r="G105">
      <v>425.8</v>
    </oc>
    <nc r="G105">
      <v>230.8</v>
    </nc>
  </rcc>
  <rcc rId="10037" sId="1" numFmtId="4">
    <oc r="G106">
      <v>128.6</v>
    </oc>
    <nc r="G106">
      <v>69.7</v>
    </nc>
  </rcc>
  <rcc rId="10038" sId="1" numFmtId="4">
    <oc r="G107">
      <v>88.161000000000001</v>
    </oc>
    <nc r="G107"/>
  </rcc>
  <rcc rId="10039" sId="1" numFmtId="4">
    <oc r="G108">
      <v>19.539000000000001</v>
    </oc>
    <nc r="G108"/>
  </rcc>
  <rfmt sheetId="1" sqref="G104">
    <dxf>
      <fill>
        <patternFill>
          <bgColor rgb="FF92D050"/>
        </patternFill>
      </fill>
    </dxf>
  </rfmt>
  <rrc rId="10040" sId="1" ref="A120:XFD120" action="deleteRow">
    <undo index="65535" exp="ref" v="1" dr="G120" r="G100" sId="1"/>
    <rfmt sheetId="1" xfDxf="1" sqref="A120:XFD120" start="0" length="0">
      <dxf>
        <font>
          <i/>
          <name val="Times New Roman CYR"/>
          <family val="1"/>
        </font>
        <alignment wrapText="1"/>
      </dxf>
    </rfmt>
    <rcc rId="0" sId="1" dxf="1">
      <nc r="A120" t="inlineStr">
        <is>
          <t>Капитальный ремонт зданий военных комиссариатов муниципальный образований Республики Бурятия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20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0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20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20" t="inlineStr">
        <is>
          <t>9990074700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2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20">
        <f>G121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041" sId="1" ref="A120:XFD120" action="deleteRow">
    <rfmt sheetId="1" xfDxf="1" sqref="A120:XFD120" start="0" length="0">
      <dxf>
        <font>
          <name val="Times New Roman CYR"/>
          <family val="1"/>
        </font>
        <alignment wrapText="1"/>
      </dxf>
    </rfmt>
    <rcc rId="0" sId="1" dxf="1">
      <nc r="A120" t="inlineStr">
        <is>
          <t>Субсидии автономным учреждениям на иные цели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20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0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20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20" t="inlineStr">
        <is>
          <t>9990074700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20" t="inlineStr">
        <is>
          <t>622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0">
        <v>18984.550200000001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10042" sId="1" numFmtId="4">
    <oc r="G121">
      <v>69.5</v>
    </oc>
    <nc r="G121"/>
  </rcc>
  <rcc rId="10043" sId="1" numFmtId="4">
    <oc r="G122">
      <v>2068.2620499999998</v>
    </oc>
    <nc r="G122"/>
  </rcc>
  <rcc rId="10044" sId="1" numFmtId="4">
    <oc r="G123">
      <v>140.16840999999999</v>
    </oc>
    <nc r="G123"/>
  </rcc>
  <rcc rId="10045" sId="1" numFmtId="4">
    <oc r="G124">
      <v>34.524439999999998</v>
    </oc>
    <nc r="G124"/>
  </rcc>
  <rcc rId="10046" sId="1" numFmtId="4">
    <oc r="G126">
      <v>2718.7</v>
    </oc>
    <nc r="G126"/>
  </rcc>
  <rcc rId="10047" sId="1" numFmtId="4">
    <oc r="G129">
      <v>10436.083000000001</v>
    </oc>
    <nc r="G129"/>
  </rcc>
  <rcc rId="10048" sId="1" numFmtId="4">
    <oc r="G130">
      <v>873.245</v>
    </oc>
    <nc r="G130"/>
  </rcc>
  <rcc rId="10049" sId="1" numFmtId="4">
    <oc r="G131">
      <v>3087.9654999999998</v>
    </oc>
    <nc r="G131"/>
  </rcc>
  <rcc rId="10050" sId="1" numFmtId="4">
    <oc r="G132">
      <v>1025.086</v>
    </oc>
    <nc r="G132"/>
  </rcc>
  <rcc rId="10051" sId="1" numFmtId="4">
    <oc r="G133">
      <v>10347.602940000001</v>
    </oc>
    <nc r="G133"/>
  </rcc>
  <rcc rId="10052" sId="1" numFmtId="4">
    <oc r="G134">
      <v>2247.5</v>
    </oc>
    <nc r="G134"/>
  </rcc>
  <rcc rId="10053" sId="1" numFmtId="4">
    <oc r="G135">
      <v>50</v>
    </oc>
    <nc r="G135"/>
  </rcc>
  <rcc rId="10054" sId="1" numFmtId="4">
    <oc r="G136">
      <v>2.3624999999999998</v>
    </oc>
    <nc r="G136"/>
  </rcc>
  <rcc rId="10055" sId="1" numFmtId="4">
    <oc r="G138">
      <v>413</v>
    </oc>
    <nc r="G138"/>
  </rcc>
  <rrc rId="10056" sId="1" ref="A137:XFD137" action="deleteRow">
    <undo index="65535" exp="ref" v="1" dr="G137" r="G100" sId="1"/>
    <rfmt sheetId="1" xfDxf="1" sqref="A137:XFD137" start="0" length="0">
      <dxf>
        <font>
          <i/>
          <name val="Times New Roman CYR"/>
          <family val="1"/>
        </font>
        <alignment wrapText="1"/>
      </dxf>
    </rfmt>
    <rcc rId="0" sId="1" dxf="1">
      <nc r="A137" t="inlineStr">
        <is>
          <t>Резервные фонды местных администраций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37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7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37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37" t="inlineStr">
        <is>
          <t>99900 86000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3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37">
        <f>G138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057" sId="1" ref="A137:XFD137" action="deleteRow">
    <rfmt sheetId="1" xfDxf="1" sqref="A137:XFD137" start="0" length="0">
      <dxf>
        <font>
          <name val="Times New Roman CYR"/>
          <family val="1"/>
        </font>
        <alignment wrapText="1"/>
      </dxf>
    </rfmt>
    <rcc rId="0" sId="1" dxf="1">
      <nc r="A137" t="inlineStr">
        <is>
          <t>Иные выплаты населению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37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7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37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37" t="inlineStr">
        <is>
          <t>99900 86000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37" t="inlineStr">
        <is>
          <t>360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37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0058" sId="1" ref="A137:XFD137" action="deleteRow">
    <undo index="65535" exp="ref" v="1" dr="G137" r="G100" sId="1"/>
    <rfmt sheetId="1" xfDxf="1" sqref="A137:XFD137" start="0" length="0">
      <dxf>
        <font>
          <name val="Times New Roman CYR"/>
          <family val="1"/>
        </font>
        <alignment wrapText="1"/>
      </dxf>
    </rfmt>
    <rcc rId="0" sId="1" dxf="1">
      <nc r="A137" t="inlineStr">
        <is>
  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37" t="inlineStr">
        <is>
          <t>968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7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37" t="inlineStr">
        <is>
          <t>13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37" t="inlineStr">
        <is>
          <t>99900 S4760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37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37">
        <f>G138+G139+G140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059" sId="1" ref="A137:XFD137" action="deleteRow">
    <rfmt sheetId="1" xfDxf="1" sqref="A137:XFD137" start="0" length="0">
      <dxf>
        <font>
          <name val="Times New Roman CYR"/>
          <family val="1"/>
        </font>
        <alignment wrapText="1"/>
      </dxf>
    </rfmt>
    <rcc rId="0" sId="1" dxf="1">
      <nc r="A137" t="inlineStr">
        <is>
          <t xml:space="preserve">Фонд оплаты труда учреждений </t>
        </is>
      </nc>
      <ndxf>
        <font>
          <name val="Times New Roman"/>
          <family val="1"/>
        </font>
        <numFmt numFmtId="30" formatCode="@"/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37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7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37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37" t="inlineStr">
        <is>
          <t>99900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37" t="inlineStr">
        <is>
          <t>111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37">
        <v>4647.8770699999995</v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060" sId="1" ref="A137:XFD137" action="deleteRow">
    <rfmt sheetId="1" xfDxf="1" sqref="A137:XFD137" start="0" length="0">
      <dxf>
        <font>
          <name val="Times New Roman CYR"/>
          <family val="1"/>
        </font>
        <alignment wrapText="1"/>
      </dxf>
    </rfmt>
    <rcc rId="0" sId="1" dxf="1">
      <nc r="A137" t="inlineStr">
        <is>
          <t>Взносы по обязательному социальному страхованию на выплаты по оплате труда работников и иные выплаты работникам учреждений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37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7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37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37" t="inlineStr">
        <is>
          <t>99900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37" t="inlineStr">
        <is>
          <t>119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37">
        <v>1374.8461</v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061" sId="1" ref="A137:XFD137" action="deleteRow">
    <rfmt sheetId="1" xfDxf="1" sqref="A137:XFD137" start="0" length="0">
      <dxf>
        <font>
          <name val="Times New Roman CYR"/>
          <family val="1"/>
        </font>
        <alignment wrapText="1"/>
      </dxf>
    </rfmt>
    <rcc rId="0" sId="1" dxf="1">
      <nc r="A137" t="inlineStr">
        <is>
  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37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7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37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37" t="inlineStr">
        <is>
          <t>99900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37" t="inlineStr">
        <is>
          <t>621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37">
        <v>657.25219000000004</v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10062" sId="1">
    <oc r="G100">
      <f>G101+G106+G111+G117+G129+G131+G104+G124+G141+G122+#REF!+G143</f>
    </oc>
    <nc r="G100">
      <f>G101+G104+G109+G115+G125+G127+G120</f>
    </nc>
  </rcc>
  <rcc rId="10063" sId="1" numFmtId="4">
    <oc r="G142">
      <v>131.524</v>
    </oc>
    <nc r="G142"/>
  </rcc>
  <rcc rId="10064" sId="1" numFmtId="4">
    <oc r="G143">
      <v>2240.498</v>
    </oc>
    <nc r="G143"/>
  </rcc>
  <rcc rId="10065" sId="1" numFmtId="4">
    <oc r="G151">
      <v>4047.7460000000001</v>
    </oc>
    <nc r="G151">
      <v>3366.9</v>
    </nc>
  </rcc>
  <rcc rId="10066" sId="1" numFmtId="4">
    <oc r="G148">
      <v>46.625</v>
    </oc>
    <nc r="G148">
      <v>38.786000000000001</v>
    </nc>
  </rcc>
  <rcc rId="10067" sId="1" numFmtId="4">
    <oc r="G149">
      <v>14.08</v>
    </oc>
    <nc r="G149">
      <v>11.714</v>
    </nc>
  </rcc>
  <rfmt sheetId="1" sqref="G147">
    <dxf>
      <fill>
        <patternFill>
          <bgColor rgb="FF92D050"/>
        </patternFill>
      </fill>
    </dxf>
  </rfmt>
  <rfmt sheetId="1" sqref="G150">
    <dxf>
      <fill>
        <patternFill>
          <bgColor rgb="FF92D050"/>
        </patternFill>
      </fill>
    </dxf>
  </rfmt>
  <rcc rId="10068" sId="1" numFmtId="4">
    <oc r="G156">
      <v>17027.653999999999</v>
    </oc>
    <nc r="G156"/>
  </rcc>
  <rcc rId="10069" sId="1" numFmtId="4">
    <oc r="G160">
      <v>61020</v>
    </oc>
    <nc r="G160"/>
  </rcc>
  <rcc rId="10070" sId="1" numFmtId="4">
    <oc r="G166">
      <v>10000</v>
    </oc>
    <nc r="G166"/>
  </rcc>
  <rcc rId="10071" sId="1" numFmtId="4">
    <oc r="G168">
      <v>225.57965999999999</v>
    </oc>
    <nc r="G168"/>
  </rcc>
  <rcc rId="10072" sId="1" numFmtId="4">
    <oc r="G170">
      <v>51020.41</v>
    </oc>
    <nc r="G170"/>
  </rcc>
  <rcc rId="10073" sId="1" numFmtId="4">
    <oc r="G171">
      <v>50000</v>
    </oc>
    <nc r="G171"/>
  </rcc>
  <rcc rId="10074" sId="1" numFmtId="4">
    <oc r="G173">
      <v>381.95697999999999</v>
    </oc>
    <nc r="G173"/>
  </rcc>
  <rcc rId="10075" sId="1" numFmtId="4">
    <oc r="G178">
      <v>600</v>
    </oc>
    <nc r="G178"/>
  </rcc>
  <rcc rId="10076" sId="1" numFmtId="4">
    <oc r="G182">
      <v>30</v>
    </oc>
    <nc r="G182"/>
  </rcc>
  <rcc rId="10077" sId="1">
    <oc r="G186">
      <f>181</f>
    </oc>
    <nc r="G186"/>
  </rcc>
  <rfmt sheetId="1" sqref="G188">
    <dxf>
      <fill>
        <patternFill patternType="solid">
          <bgColor rgb="FF92D050"/>
        </patternFill>
      </fill>
    </dxf>
  </rfmt>
  <rcc rId="10078" sId="1" numFmtId="4">
    <oc r="G194">
      <v>216905.43938</v>
    </oc>
    <nc r="G194"/>
  </rcc>
  <rcc rId="10079" sId="1" numFmtId="4">
    <oc r="G196">
      <v>579.80881999999997</v>
    </oc>
    <nc r="G196"/>
  </rcc>
  <rcc rId="10080" sId="1" numFmtId="4">
    <oc r="G201">
      <v>51535</v>
    </oc>
    <nc r="G201"/>
  </rcc>
  <rcc rId="10081" sId="1" numFmtId="4">
    <oc r="G202">
      <v>51535</v>
    </oc>
    <nc r="G202"/>
  </rcc>
  <rcc rId="10082" sId="1" numFmtId="4">
    <oc r="G205">
      <v>13510.0304</v>
    </oc>
    <nc r="G205"/>
  </rcc>
  <rcc rId="10083" sId="1" numFmtId="4">
    <oc r="G207">
      <v>685.17499999999995</v>
    </oc>
    <nc r="G207"/>
  </rcc>
  <rcc rId="10084" sId="1" numFmtId="4">
    <oc r="G209">
      <v>623.58000000000004</v>
    </oc>
    <nc r="G209"/>
  </rcc>
  <rcc rId="10085" sId="1" numFmtId="4">
    <oc r="G211">
      <v>967.78</v>
    </oc>
    <nc r="G211">
      <v>493</v>
    </nc>
  </rcc>
  <rfmt sheetId="1" sqref="G210">
    <dxf>
      <fill>
        <patternFill patternType="solid">
          <bgColor rgb="FF92D050"/>
        </patternFill>
      </fill>
    </dxf>
  </rfmt>
  <rcc rId="10086" sId="1" xfDxf="1" dxf="1">
    <oc r="A210" t="inlineStr">
      <is>
        <t>Прочие мероприятия , связанные с выполнением обязательств ОМСУ</t>
      </is>
    </oc>
    <nc r="A210" t="inlineStr">
      <is>
        <t>Компенсация выпадающих доходов по электроэнергии, вырабатываемой дизельными электростанциями</t>
      </is>
    </nc>
    <ndxf>
      <font>
        <i/>
        <name val="Times New Roman"/>
        <family val="1"/>
      </font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1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56" sId="1">
    <oc r="F236" t="inlineStr">
      <is>
        <t>612</t>
      </is>
    </oc>
    <nc r="F236" t="inlineStr">
      <is>
        <t>611</t>
      </is>
    </nc>
  </rcc>
  <rcc rId="6057" sId="1" odxf="1" dxf="1">
    <oc r="A236" t="inlineStr">
      <is>
        <t>Субсидии бюджетным учреждениям на иные цели</t>
      </is>
    </oc>
    <nc r="A236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  <odxf>
      <font>
        <color indexed="8"/>
        <name val="Times New Roman"/>
        <family val="1"/>
      </font>
      <fill>
        <patternFill patternType="solid"/>
      </fill>
    </odxf>
    <ndxf>
      <font>
        <color indexed="8"/>
        <name val="Times New Roman"/>
        <family val="1"/>
      </font>
      <fill>
        <patternFill patternType="none"/>
      </fill>
    </ndxf>
  </rcc>
</revisions>
</file>

<file path=xl/revisions/revisionLog1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087" sId="1" numFmtId="4">
    <oc r="G216">
      <v>15154.07223</v>
    </oc>
    <nc r="G216">
      <f>16520.2+337.1</f>
    </nc>
  </rcc>
  <rcc rId="10088" sId="1" numFmtId="4">
    <oc r="G217">
      <v>15154.07223</v>
    </oc>
    <nc r="G217"/>
  </rcc>
  <rfmt sheetId="1" sqref="G215">
    <dxf>
      <fill>
        <patternFill patternType="solid">
          <bgColor rgb="FF92D050"/>
        </patternFill>
      </fill>
    </dxf>
  </rfmt>
</revisions>
</file>

<file path=xl/revisions/revisionLog1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089" sId="1" numFmtId="4">
    <oc r="G221">
      <v>16506.233509999998</v>
    </oc>
    <nc r="G221"/>
  </rcc>
  <rcc rId="10090" sId="1" numFmtId="4">
    <oc r="G224">
      <v>100</v>
    </oc>
    <nc r="G224"/>
  </rcc>
  <rcc rId="10091" sId="1" numFmtId="4">
    <oc r="G227">
      <v>27039.200000000001</v>
    </oc>
    <nc r="G227"/>
  </rcc>
  <rcc rId="10092" sId="1" numFmtId="4">
    <oc r="G228">
      <v>27039.200000000001</v>
    </oc>
    <nc r="G228"/>
  </rcc>
  <rcc rId="10093" sId="1" numFmtId="4">
    <oc r="G230">
      <v>273.09755999999999</v>
    </oc>
    <nc r="G230"/>
  </rcc>
  <rcc rId="10094" sId="1" numFmtId="4">
    <oc r="G231">
      <v>273.09755999999999</v>
    </oc>
    <nc r="G231"/>
  </rcc>
  <rrc rId="10095" sId="1" ref="A225:XFD225" action="deleteRow">
    <undo index="65535" exp="ref" v="1" dr="G225" r="G212" sId="1"/>
    <rfmt sheetId="1" xfDxf="1" sqref="A225:XFD225" start="0" length="0">
      <dxf>
        <font>
          <name val="Times New Roman CYR"/>
          <family val="1"/>
        </font>
        <alignment wrapText="1"/>
      </dxf>
    </rfmt>
    <rcc rId="0" sId="1" dxf="1">
      <nc r="A225" t="inlineStr">
        <is>
          <t>Непрограммные расходы</t>
        </is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225">
        <v>968</v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5" t="inlineStr">
        <is>
          <t>05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5" t="inlineStr">
        <is>
          <t>03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25" t="inlineStr">
        <is>
          <t>99900 00000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25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25">
        <f>G229+G226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096" sId="1" ref="A225:XFD225" action="deleteRow">
    <rfmt sheetId="1" xfDxf="1" sqref="A225:XFD225" start="0" length="0">
      <dxf>
        <font>
          <i/>
          <name val="Times New Roman CYR"/>
          <family val="1"/>
        </font>
        <alignment wrapText="1"/>
      </dxf>
    </rfmt>
    <rcc rId="0" sId="1" dxf="1">
      <nc r="A225" t="inlineStr">
        <is>
      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25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5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5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25" t="inlineStr">
        <is>
          <t>99900 55050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2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25">
        <f>G226+G227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097" sId="1" ref="A225:XFD225" action="deleteRow">
    <rfmt sheetId="1" xfDxf="1" sqref="A225:XFD225" start="0" length="0">
      <dxf>
        <font>
          <name val="Times New Roman CYR"/>
          <family val="1"/>
        </font>
        <alignment wrapText="1"/>
      </dxf>
    </rfmt>
    <rcc rId="0" sId="1" dxf="1">
      <nc r="A225" t="inlineStr">
        <is>
          <t>Иные межбюджетные трансферты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25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5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5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25" t="inlineStr">
        <is>
          <t>99900 55050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25" t="inlineStr">
        <is>
          <t>540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25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0098" sId="1" ref="A225:XFD225" action="deleteRow">
    <rfmt sheetId="1" xfDxf="1" sqref="A225:XFD225" start="0" length="0">
      <dxf>
        <font>
          <name val="Times New Roman CYR"/>
          <family val="1"/>
        </font>
        <alignment wrapText="1"/>
      </dxf>
    </rfmt>
    <rcc rId="0" sId="1" dxf="1">
      <nc r="A225" t="inlineStr">
        <is>
          <t>Субсидии автономным учреждениям на иные цели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25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5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5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25" t="inlineStr">
        <is>
          <t>99900 55050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25" t="inlineStr">
        <is>
          <t>622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25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0099" sId="1" ref="A225:XFD225" action="deleteRow">
    <rfmt sheetId="1" xfDxf="1" sqref="A225:XFD225" start="0" length="0">
      <dxf>
        <font>
          <name val="Times New Roman CYR"/>
          <family val="1"/>
        </font>
        <alignment wrapText="1"/>
      </dxf>
    </rfmt>
    <rcc rId="0" sId="1" dxf="1">
      <nc r="A225" t="inlineStr">
        <is>
      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25" t="inlineStr">
        <is>
          <t>968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5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5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25" t="inlineStr">
        <is>
          <t>99900 74330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25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25">
        <f>G227+G226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100" sId="1" ref="A225:XFD225" action="deleteRow">
    <rfmt sheetId="1" xfDxf="1" sqref="A225:XFD225" start="0" length="0">
      <dxf>
        <font>
          <name val="Times New Roman CYR"/>
          <family val="1"/>
        </font>
        <alignment wrapText="1"/>
      </dxf>
    </rfmt>
    <rcc rId="0" sId="1" dxf="1">
      <nc r="A225" t="inlineStr">
        <is>
          <t>Иные межбюджетные трансферты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25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5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5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25" t="inlineStr">
        <is>
          <t>99900 74330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25" t="inlineStr">
        <is>
          <t>540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25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0101" sId="1" ref="A225:XFD225" action="deleteRow">
    <rfmt sheetId="1" xfDxf="1" sqref="A225:XFD225" start="0" length="0">
      <dxf>
        <font>
          <name val="Times New Roman CYR"/>
          <family val="1"/>
        </font>
        <alignment wrapText="1"/>
      </dxf>
    </rfmt>
    <rcc rId="0" sId="1" dxf="1">
      <nc r="A225" t="inlineStr">
        <is>
          <t>Субсидии автономным учреждениям на иные цели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25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5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5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25" t="inlineStr">
        <is>
          <t>99900 74330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25" t="inlineStr">
        <is>
          <t>622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25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0102" sId="1">
    <oc r="G212">
      <f>G213+#REF!+G218</f>
    </oc>
    <nc r="G212">
      <f>G213+G218</f>
    </nc>
  </rcc>
  <rrc rId="10103" sId="1" ref="A225:XFD225" action="deleteRow">
    <undo index="65535" exp="ref" v="1" dr="G225" r="G190" sId="1"/>
    <rfmt sheetId="1" xfDxf="1" sqref="A225:XFD225" start="0" length="0">
      <dxf>
        <font>
          <name val="Times New Roman CYR"/>
          <family val="1"/>
        </font>
        <alignment wrapText="1"/>
      </dxf>
    </rfmt>
    <rcc rId="0" sId="1" dxf="1">
      <nc r="A225" t="inlineStr">
        <is>
          <t>Другие вопросы в области жилищно-коммунального хозяйства</t>
        </is>
      </nc>
      <ndxf>
        <font>
          <b/>
          <name val="Times New Roman"/>
          <family val="1"/>
        </font>
        <fill>
          <patternFill patternType="solid">
            <bgColor indexed="41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25" t="inlineStr">
        <is>
          <t>968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5" t="inlineStr">
        <is>
          <t>05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5" t="inlineStr">
        <is>
          <t>05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25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25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25">
        <f>G226</f>
      </nc>
      <n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104" sId="1" ref="A225:XFD225" action="deleteRow">
    <rfmt sheetId="1" xfDxf="1" sqref="A225:XFD225" start="0" length="0">
      <dxf>
        <font>
          <name val="Times New Roman CYR"/>
          <family val="1"/>
        </font>
        <alignment wrapText="1"/>
      </dxf>
    </rfmt>
    <rcc rId="0" sId="1" dxf="1">
      <nc r="A225" t="inlineStr">
        <is>
          <t>Непрограммные расходы</t>
        </is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225">
        <v>968</v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5" t="inlineStr">
        <is>
          <t>05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5" t="inlineStr">
        <is>
          <t>05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25" t="inlineStr">
        <is>
          <t>99900 00000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25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25">
        <f>G226+G229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105" sId="1" ref="A225:XFD225" action="deleteRow">
    <rfmt sheetId="1" xfDxf="1" sqref="A225:XFD225" start="0" length="0">
      <dxf>
        <font>
          <name val="Times New Roman CYR"/>
          <family val="1"/>
        </font>
        <alignment wrapText="1"/>
      </dxf>
    </rfmt>
    <rcc rId="0" sId="1" dxf="1">
      <nc r="A225" t="inlineStr">
        <is>
      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25" t="inlineStr">
        <is>
          <t>968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5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5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25" t="inlineStr">
        <is>
          <t>999F2 54240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25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25">
        <f>G226+G227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106" sId="1" ref="A225:XFD225" action="deleteRow">
    <rfmt sheetId="1" xfDxf="1" sqref="A225:XFD225" start="0" length="0">
      <dxf>
        <font>
          <name val="Times New Roman CYR"/>
          <family val="1"/>
        </font>
        <alignment wrapText="1"/>
      </dxf>
    </rfmt>
    <rcc rId="0" sId="1" dxf="1">
      <nc r="A225" t="inlineStr">
        <is>
          <t>Иные межбюджетные трансферты</t>
        </is>
      </nc>
      <ndxf>
        <font>
          <name val="Times New Roman"/>
          <family val="1"/>
        </font>
        <fill>
          <patternFill patternType="solid">
            <bgColor theme="0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25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5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5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25" t="inlineStr">
        <is>
          <t>999F2 54240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25" t="inlineStr">
        <is>
          <t>540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25">
        <f>85000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107" sId="1" ref="A225:XFD225" action="deleteRow">
    <rfmt sheetId="1" xfDxf="1" sqref="A225:XFD225" start="0" length="0">
      <dxf>
        <font>
          <name val="Times New Roman CYR"/>
          <family val="1"/>
        </font>
        <alignment wrapText="1"/>
      </dxf>
    </rfmt>
    <rcc rId="0" sId="1" dxf="1">
      <nc r="A225" t="inlineStr">
        <is>
          <t>Субсидии автономным учреждениям на иные цели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25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5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5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25" t="inlineStr">
        <is>
          <t>999F2 54240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25" t="inlineStr">
        <is>
          <t>622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25">
        <v>85000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108" sId="1" ref="A225:XFD225" action="deleteRow">
    <rfmt sheetId="1" xfDxf="1" sqref="A225:XFD225" start="0" length="0">
      <dxf>
        <font>
          <name val="Times New Roman CYR"/>
          <family val="1"/>
        </font>
        <alignment wrapText="1"/>
      </dxf>
    </rfmt>
    <rcc rId="0" sId="1" dxf="1">
      <nc r="A225" t="inlineStr">
        <is>
      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25" t="inlineStr">
        <is>
          <t>968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5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5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25" t="inlineStr">
        <is>
          <t>999F2 5424F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25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25">
        <f>G226+G227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109" sId="1" ref="A225:XFD225" action="deleteRow">
    <rfmt sheetId="1" xfDxf="1" sqref="A225:XFD225" start="0" length="0">
      <dxf>
        <font>
          <name val="Times New Roman CYR"/>
          <family val="1"/>
        </font>
        <alignment wrapText="1"/>
      </dxf>
    </rfmt>
    <rcc rId="0" sId="1" dxf="1">
      <nc r="A225" t="inlineStr">
        <is>
          <t>Иные межбюджетные трансферты</t>
        </is>
      </nc>
      <ndxf>
        <font>
          <name val="Times New Roman"/>
          <family val="1"/>
        </font>
        <fill>
          <patternFill patternType="solid">
            <bgColor theme="0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25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5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5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25" t="inlineStr">
        <is>
          <t>999F2 5424F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25" t="inlineStr">
        <is>
          <t>540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25">
        <v>100000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110" sId="1" ref="A225:XFD225" action="deleteRow">
    <rfmt sheetId="1" xfDxf="1" sqref="A225:XFD225" start="0" length="0">
      <dxf>
        <font>
          <name val="Times New Roman CYR"/>
          <family val="1"/>
        </font>
        <alignment wrapText="1"/>
      </dxf>
    </rfmt>
    <rcc rId="0" sId="1" dxf="1">
      <nc r="A225" t="inlineStr">
        <is>
          <t>Субсидии автономным учреждениям на иные цели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25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5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5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25" t="inlineStr">
        <is>
          <t>999F2 54240F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25" t="inlineStr">
        <is>
          <t>622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25">
        <v>100000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10111" sId="1">
    <oc r="G190">
      <f>G197+G191+G212+#REF!</f>
    </oc>
    <nc r="G190">
      <f>G197+G191+G212</f>
    </nc>
  </rcc>
  <rcc rId="10112" sId="1" numFmtId="4">
    <oc r="G231">
      <v>39145.870000000003</v>
    </oc>
    <nc r="G231"/>
  </rcc>
  <rcc rId="10113" sId="1" numFmtId="4">
    <oc r="G234">
      <v>65550.47</v>
    </oc>
    <nc r="G234"/>
  </rcc>
  <rcc rId="10114" sId="1" numFmtId="4">
    <oc r="G241">
      <v>71232.36</v>
    </oc>
    <nc r="G241"/>
  </rcc>
  <rcc rId="10115" sId="1" numFmtId="4">
    <oc r="G244">
      <v>113109.36</v>
    </oc>
    <nc r="G244"/>
  </rcc>
  <rcc rId="10116" sId="1" numFmtId="4">
    <oc r="G250">
      <v>5249.2</v>
    </oc>
    <nc r="G250"/>
  </rcc>
  <rcc rId="10117" sId="1" numFmtId="4">
    <oc r="G255">
      <v>8630.0681999999997</v>
    </oc>
    <nc r="G255"/>
  </rcc>
  <rcc rId="10118" sId="1" numFmtId="4">
    <oc r="G260">
      <v>13</v>
    </oc>
    <nc r="G260"/>
  </rcc>
  <rrc rId="10119" sId="1" ref="A259:XFD259" action="deleteRow">
    <undo index="65535" exp="ref" v="1" dr="G259" r="G256" sId="1"/>
    <rfmt sheetId="1" xfDxf="1" sqref="A259:XFD259" start="0" length="0">
      <dxf>
        <font>
          <i/>
          <name val="Times New Roman CYR"/>
          <family val="1"/>
        </font>
        <alignment wrapText="1"/>
      </dxf>
    </rfmt>
    <rcc rId="0" sId="1" dxf="1">
      <nc r="A259" t="inlineStr">
        <is>
          <t>Резервные фонды местных администраций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59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59" t="inlineStr">
        <is>
          <t>10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59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59" t="inlineStr">
        <is>
          <t>99900 86000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5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59">
        <f>G260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120" sId="1" ref="A259:XFD259" action="deleteRow">
    <rfmt sheetId="1" xfDxf="1" sqref="A259:XFD259" start="0" length="0">
      <dxf>
        <font>
          <name val="Times New Roman CYR"/>
          <family val="1"/>
        </font>
        <alignment wrapText="1"/>
      </dxf>
    </rfmt>
    <rcc rId="0" sId="1" dxf="1">
      <nc r="A259" t="inlineStr">
        <is>
          <t>Пособия, компенсации и иные социальные выплаты гражданам, кроме публичных нормативных обязательств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59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59" t="inlineStr">
        <is>
          <t>10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59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59" t="inlineStr">
        <is>
          <t>99900 86000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59" t="inlineStr">
        <is>
          <t>321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59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0121" sId="1">
    <oc r="G256">
      <f>G257+#REF!</f>
    </oc>
    <nc r="G256">
      <f>G257</f>
    </nc>
  </rcc>
  <rcc rId="10122" sId="1" numFmtId="4">
    <oc r="G258">
      <v>4213</v>
    </oc>
    <nc r="G258"/>
  </rcc>
</revisions>
</file>

<file path=xl/revisions/revisionLog1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266">
    <dxf>
      <fill>
        <patternFill>
          <bgColor rgb="FF92D050"/>
        </patternFill>
      </fill>
    </dxf>
  </rfmt>
  <rfmt sheetId="1" sqref="G261">
    <dxf>
      <fill>
        <patternFill>
          <bgColor rgb="FF92D050"/>
        </patternFill>
      </fill>
    </dxf>
  </rfmt>
  <rfmt sheetId="1" sqref="G271">
    <dxf>
      <fill>
        <patternFill>
          <bgColor rgb="FF92D050"/>
        </patternFill>
      </fill>
    </dxf>
  </rfmt>
  <rcc rId="10123" sId="1">
    <oc r="G281">
      <f>6190</f>
    </oc>
    <nc r="G281"/>
  </rcc>
  <rcc rId="10124" sId="1" numFmtId="4">
    <oc r="G285">
      <v>1200</v>
    </oc>
    <nc r="G285"/>
  </rcc>
  <rrc rId="10125" sId="1" ref="A286:XFD286" action="deleteRow">
    <undo index="0" exp="ref" v="1" dr="G286" r="G277" sId="1"/>
    <rfmt sheetId="1" xfDxf="1" sqref="A286:XFD286" start="0" length="0">
      <dxf>
        <font>
          <name val="Times New Roman CYR"/>
          <family val="1"/>
        </font>
        <alignment wrapText="1"/>
      </dxf>
    </rfmt>
    <rcc rId="0" sId="1" dxf="1">
      <nc r="A286" t="inlineStr">
        <is>
          <t>Непрограммные расходы</t>
        </is>
      </nc>
      <ndxf>
        <font>
          <b/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86" t="inlineStr">
        <is>
          <t>968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86" t="inlineStr">
        <is>
          <t>14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86" t="inlineStr">
        <is>
          <t>03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86" t="inlineStr">
        <is>
          <t>99900 00000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86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86">
        <f>G289+G287</f>
      </nc>
      <ndxf>
        <font>
          <b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126" sId="1" ref="A286:XFD286" action="deleteRow">
    <rfmt sheetId="1" xfDxf="1" sqref="A286:XFD286" start="0" length="0">
      <dxf>
        <font>
          <name val="Times New Roman CYR"/>
          <family val="1"/>
        </font>
        <alignment wrapText="1"/>
      </dxf>
    </rfmt>
    <rcc rId="0" sId="1" dxf="1">
      <nc r="A286" t="inlineStr">
        <is>
          <t>За достижение показателей деятельности органов исполнительной власти Республики Бурятия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286">
        <v>968</v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86" t="inlineStr">
        <is>
          <t>14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86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86" t="inlineStr">
        <is>
          <t>99900 55493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86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86">
        <f>G287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127" sId="1" ref="A286:XFD286" action="deleteRow">
    <rfmt sheetId="1" xfDxf="1" sqref="A286:XFD286" start="0" length="0">
      <dxf>
        <font>
          <name val="Times New Roman CYR"/>
          <family val="1"/>
        </font>
        <alignment wrapText="1"/>
      </dxf>
    </rfmt>
    <rcc rId="0" sId="1" dxf="1">
      <nc r="A286" t="inlineStr">
        <is>
          <t>Иные межбюджетные трансферты</t>
        </is>
      </nc>
      <ndxf>
        <font>
          <name val="Times New Roman"/>
          <family val="1"/>
        </font>
        <fill>
          <patternFill patternType="solid">
            <bgColor theme="0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286">
        <v>968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86" t="inlineStr">
        <is>
          <t>14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86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86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86" t="inlineStr">
        <is>
          <t>540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86">
        <v>287.61200000000002</v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128" sId="1" ref="A286:XFD286" action="deleteRow">
    <rfmt sheetId="1" xfDxf="1" sqref="A286:XFD286" start="0" length="0">
      <dxf>
        <font>
          <name val="Times New Roman CYR"/>
          <family val="1"/>
        </font>
        <alignment wrapText="1"/>
      </dxf>
    </rfmt>
    <rcc rId="0" sId="1" dxf="1">
      <nc r="A286" t="inlineStr">
        <is>
          <t>На  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86" t="inlineStr">
        <is>
          <t>968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86" t="inlineStr">
        <is>
          <t>14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86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86" t="inlineStr">
        <is>
          <t>99900 S2140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86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86">
        <f>G287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129" sId="1" ref="A286:XFD286" action="deleteRow">
    <rfmt sheetId="1" xfDxf="1" sqref="A286:XFD286" start="0" length="0">
      <dxf>
        <font>
          <name val="Times New Roman CYR"/>
          <family val="1"/>
        </font>
        <alignment wrapText="1"/>
      </dxf>
    </rfmt>
    <rcc rId="0" sId="1" dxf="1">
      <nc r="A286" t="inlineStr">
        <is>
          <t>Иные межбюджетные трансферты</t>
        </is>
      </nc>
      <ndxf>
        <font>
          <name val="Times New Roman"/>
          <family val="1"/>
        </font>
        <fill>
          <patternFill patternType="solid">
            <bgColor theme="0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86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86" t="inlineStr">
        <is>
          <t>14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86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86" t="inlineStr">
        <is>
          <t>99900 S2140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86" t="inlineStr">
        <is>
          <t>540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86">
        <v>1611.11545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10130" sId="1">
    <oc r="G277">
      <f>#REF!+G282+G278</f>
    </oc>
    <nc r="G277">
      <f>G282+G278</f>
    </nc>
  </rcc>
</revisions>
</file>

<file path=xl/revisions/revisionLog1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131" sId="1" numFmtId="4">
    <oc r="G443">
      <v>4993.7463200000002</v>
    </oc>
    <nc r="G443"/>
  </rcc>
  <rcc rId="10132" sId="1" numFmtId="4">
    <oc r="G444">
      <v>100</v>
    </oc>
    <nc r="G444"/>
  </rcc>
  <rcc rId="10133" sId="1" numFmtId="4">
    <oc r="G445">
      <v>1521.3</v>
    </oc>
    <nc r="G445"/>
  </rcc>
  <rcc rId="10134" sId="1" numFmtId="4">
    <oc r="G446">
      <v>1480.2</v>
    </oc>
    <nc r="G446"/>
  </rcc>
  <rcc rId="10135" sId="1" numFmtId="4">
    <oc r="G447">
      <v>471.8</v>
    </oc>
    <nc r="G447"/>
  </rcc>
  <rcc rId="10136" sId="1" numFmtId="4">
    <oc r="G450">
      <v>2408</v>
    </oc>
    <nc r="G450"/>
  </rcc>
  <rcc rId="10137" sId="1" numFmtId="4">
    <oc r="G451">
      <v>729.4</v>
    </oc>
    <nc r="G451"/>
  </rcc>
  <rrc rId="10138" sId="1" ref="A452:XFD452" action="deleteRow">
    <undo index="65535" exp="ref" v="1" dr="G452" r="G448" sId="1"/>
    <rfmt sheetId="1" xfDxf="1" sqref="A452:XFD452" start="0" length="0">
      <dxf>
        <font>
          <name val="Times New Roman CYR"/>
          <family val="1"/>
        </font>
        <alignment wrapText="1"/>
      </dxf>
    </rfmt>
    <rcc rId="0" sId="1" dxf="1">
      <nc r="A452" t="inlineStr">
        <is>
          <t>За достижение показателей деятельности органов исполнительной власти Республики Бурятия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52" t="inlineStr">
        <is>
          <t>970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52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52" t="inlineStr">
        <is>
          <t>06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52" t="inlineStr">
        <is>
          <t>99900 55493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52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52">
        <f>G453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139" sId="1" ref="A452:XFD452" action="deleteRow">
    <rfmt sheetId="1" xfDxf="1" sqref="A452:XFD452" start="0" length="0">
      <dxf>
        <font>
          <name val="Times New Roman CYR"/>
          <family val="1"/>
        </font>
        <alignment wrapText="1"/>
      </dxf>
    </rfmt>
    <rcc rId="0" sId="1" dxf="1">
      <nc r="A452" t="inlineStr">
        <is>
          <t>Фонд оплаты труда государственных (муниципальных) органов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52" t="inlineStr">
        <is>
          <t>971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52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52" t="inlineStr">
        <is>
          <t>06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52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52" t="inlineStr">
        <is>
          <t>121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52">
        <v>72.4876</v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10140" sId="1">
    <oc r="G448">
      <f>G449+#REF!</f>
    </oc>
    <nc r="G448">
      <f>G449</f>
    </nc>
  </rcc>
  <rcc rId="10141" sId="1" numFmtId="4">
    <oc r="G438">
      <v>20</v>
    </oc>
    <nc r="G438"/>
  </rcc>
  <rrc rId="10142" sId="1" ref="A435:XFD435" action="deleteRow">
    <undo index="65535" exp="ref" v="1" dr="G435" r="G434" sId="1"/>
    <rfmt sheetId="1" xfDxf="1" sqref="A435:XFD435" start="0" length="0">
      <dxf>
        <font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435" t="inlineStr">
        <is>
          <t>Муниципальная Программа «Развитие муниципальной службы в Селенгинском районе на 2020 - 2024 годы»</t>
        </is>
      </nc>
      <ndxf>
        <font>
          <b/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5" t="inlineStr">
        <is>
          <t>970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5" t="inlineStr">
        <is>
          <t>01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5" t="inlineStr">
        <is>
          <t>06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35" t="inlineStr">
        <is>
          <t>01000 00000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35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35">
        <f>G436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143" sId="1" ref="A435:XFD435" action="deleteRow">
    <rfmt sheetId="1" xfDxf="1" sqref="A435:XFD435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435" t="inlineStr">
        <is>
          <t>Основное мероприятие "Повышение квалификации, переподготовка муниципальных служащих"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5" t="inlineStr">
        <is>
          <t>970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5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5" t="inlineStr">
        <is>
          <t>06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35" t="inlineStr">
        <is>
          <t>01002 00000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3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35">
        <f>G436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144" sId="1" ref="A435:XFD435" action="deleteRow">
    <rfmt sheetId="1" xfDxf="1" sqref="A435:XFD435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435" t="inlineStr">
        <is>
          <t>Создание условия для профессионального развития и подготовке кадров муниципальной службы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5" t="inlineStr">
        <is>
          <t>970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5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5" t="inlineStr">
        <is>
          <t>06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35" t="inlineStr">
        <is>
          <t>01002 S2870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3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35">
        <f>G436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145" sId="1" ref="A435:XFD435" action="deleteRow">
    <rfmt sheetId="1" xfDxf="1" sqref="A435:XFD435" start="0" length="0">
      <dxf>
        <font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435" t="inlineStr">
        <is>
          <t>Прочие закупки товаров, работ и услуг для государственных (муниципальных) нужд</t>
        </is>
      </nc>
      <ndxf>
        <font>
          <color indexed="8"/>
          <name val="Times New Roman"/>
          <family val="1"/>
        </font>
        <fill>
          <patternFill>
            <bgColor indexed="6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5" t="inlineStr">
        <is>
          <t>970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5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5" t="inlineStr">
        <is>
          <t>06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35" t="inlineStr">
        <is>
          <t>01002 S2870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35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35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0146" sId="1">
    <oc r="G434">
      <f>G435+G444+#REF!</f>
    </oc>
    <nc r="G434">
      <f>G435+G444</f>
    </nc>
  </rcc>
  <rcc rId="10147" sId="1" numFmtId="4">
    <oc r="G454">
      <v>13.72137</v>
    </oc>
    <nc r="G454"/>
  </rcc>
  <rcc rId="10148" sId="1" numFmtId="4">
    <oc r="G461">
      <v>15413.6</v>
    </oc>
    <nc r="G461"/>
  </rcc>
  <rcc rId="10149" sId="1" numFmtId="4">
    <oc r="G463">
      <v>106.2</v>
    </oc>
    <nc r="G463">
      <v>121.6</v>
    </nc>
  </rcc>
  <rfmt sheetId="1" sqref="G462">
    <dxf>
      <fill>
        <patternFill patternType="solid">
          <bgColor rgb="FF92D050"/>
        </patternFill>
      </fill>
    </dxf>
  </rfmt>
  <rcc rId="10150" sId="1" numFmtId="4">
    <oc r="G469">
      <v>26400</v>
    </oc>
    <nc r="G469"/>
  </rcc>
  <rcc rId="10151" sId="1" numFmtId="4">
    <oc r="G476">
      <v>23.5</v>
    </oc>
    <nc r="G476"/>
  </rcc>
  <rrc rId="10152" sId="1" ref="A473:XFD473" action="deleteRow">
    <undo index="65535" exp="ref" v="1" dr="G473" r="G472" sId="1"/>
    <rfmt sheetId="1" xfDxf="1" sqref="A473:XFD473" start="0" length="0">
      <dxf>
        <font>
          <b/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473" t="inlineStr">
        <is>
          <t>Муниципальная Программа «Развитие муниципальной службы в Селенгинском районе на 2020 - 2024 годы»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73" t="inlineStr">
        <is>
          <t>971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73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73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73" t="inlineStr">
        <is>
          <t>01000 00000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7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73">
        <f>G474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153" sId="1" ref="A473:XFD473" action="deleteRow">
    <rfmt sheetId="1" xfDxf="1" sqref="A473:XFD473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473" t="inlineStr">
        <is>
          <t>Основное мероприятие "Повышение квалификации, переподготовка муниципальных служащих"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73" t="inlineStr">
        <is>
          <t>971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73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73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73" t="inlineStr">
        <is>
          <t>01002 00000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7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73">
        <f>G474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154" sId="1" ref="A473:XFD473" action="deleteRow">
    <rfmt sheetId="1" xfDxf="1" sqref="A473:XFD473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473" t="inlineStr">
        <is>
          <t>Создание условия для профессионального развития и подготовке кадров муниципальной службы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73" t="inlineStr">
        <is>
          <t>971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73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73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73" t="inlineStr">
        <is>
          <t>01002 S2870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7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73">
        <f>G474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155" sId="1" ref="A473:XFD473" action="deleteRow">
    <rfmt sheetId="1" xfDxf="1" sqref="A473:XFD473" start="0" length="0">
      <dxf>
        <font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473" t="inlineStr">
        <is>
          <t>Прочие закупки товаров, работ и услуг для государственных (муниципальных) нужд</t>
        </is>
      </nc>
      <ndxf>
        <font>
          <color indexed="8"/>
          <name val="Times New Roman"/>
          <family val="1"/>
        </font>
        <fill>
          <patternFill>
            <bgColor indexed="6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73" t="inlineStr">
        <is>
          <t>971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73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73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73" t="inlineStr">
        <is>
          <t>01002 S2870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73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73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0156" sId="1">
    <oc r="G472">
      <f>G473+G490+#REF!</f>
    </oc>
    <nc r="G472">
      <f>G473+G490</f>
    </nc>
  </rcc>
  <rcc rId="10157" sId="1" numFmtId="4">
    <oc r="G477">
      <v>3843.2</v>
    </oc>
    <nc r="G477"/>
  </rcc>
  <rcc rId="10158" sId="1" numFmtId="4">
    <oc r="G478">
      <v>12.6</v>
    </oc>
    <nc r="G478"/>
  </rcc>
  <rcc rId="10159" sId="1" numFmtId="4">
    <oc r="G479">
      <v>1160.2</v>
    </oc>
    <nc r="G479"/>
  </rcc>
  <rcc rId="10160" sId="1" numFmtId="4">
    <oc r="G481">
      <v>289.69299999999998</v>
    </oc>
    <nc r="G481"/>
  </rcc>
  <rcc rId="10161" sId="1" numFmtId="4">
    <oc r="G482">
      <v>64.515000000000001</v>
    </oc>
    <nc r="G482"/>
  </rcc>
  <rcc rId="10162" sId="1" numFmtId="4">
    <oc r="G484">
      <v>1415.7221099999999</v>
    </oc>
    <nc r="G484"/>
  </rcc>
  <rcc rId="10163" sId="1" numFmtId="4">
    <oc r="G485">
      <v>437.77264000000002</v>
    </oc>
    <nc r="G485"/>
  </rcc>
  <rrc rId="10164" sId="1" ref="A483:XFD483" action="deleteRow">
    <undo index="65535" exp="ref" v="1" dr="G483" r="G475" sId="1"/>
    <rfmt sheetId="1" xfDxf="1" sqref="A483:XFD483" start="0" length="0">
      <dxf>
        <font>
          <name val="Times New Roman CYR"/>
          <family val="1"/>
        </font>
        <alignment wrapText="1"/>
      </dxf>
    </rfmt>
    <rcc rId="0" sId="1" dxf="1">
      <nc r="A483" t="inlineStr">
        <is>
  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83" t="inlineStr">
        <is>
          <t>971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83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83" t="inlineStr">
        <is>
          <t>13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83" t="inlineStr">
        <is>
          <t>04102 S4760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83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83">
        <f>G484+G485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165" sId="1" ref="A483:XFD483" action="deleteRow">
    <rfmt sheetId="1" xfDxf="1" sqref="A483:XFD483" start="0" length="0">
      <dxf>
        <font>
          <name val="Times New Roman CYR"/>
          <family val="1"/>
        </font>
        <alignment wrapText="1"/>
      </dxf>
    </rfmt>
    <rcc rId="0" sId="1" dxf="1">
      <nc r="A483" t="inlineStr">
        <is>
          <t>Фонд оплаты труда государственных (муниципальных) органов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83" t="inlineStr">
        <is>
          <t>971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83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83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83" t="inlineStr">
        <is>
          <t>04102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83" t="inlineStr">
        <is>
          <t>121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83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0166" sId="1" ref="A483:XFD483" action="deleteRow">
    <rfmt sheetId="1" xfDxf="1" sqref="A483:XFD483" start="0" length="0">
      <dxf>
        <font>
          <name val="Times New Roman CYR"/>
          <family val="1"/>
        </font>
        <alignment wrapText="1"/>
      </dxf>
    </rfmt>
    <rcc rId="0" sId="1" dxf="1">
      <nc r="A483" t="inlineStr">
        <is>
  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83" t="inlineStr">
        <is>
          <t>971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83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83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83" t="inlineStr">
        <is>
          <t>04102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83" t="inlineStr">
        <is>
          <t>129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83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0167" sId="1">
    <oc r="G475">
      <f>G476+G480+#REF!</f>
    </oc>
    <nc r="G475">
      <f>G476+G480</f>
    </nc>
  </rcc>
  <rcc rId="10168" sId="1" numFmtId="4">
    <oc r="G485">
      <v>225.66</v>
    </oc>
    <nc r="G485"/>
  </rcc>
  <rcc rId="10169" sId="1" numFmtId="4">
    <oc r="G486">
      <v>941.11924999999997</v>
    </oc>
    <nc r="G486"/>
  </rcc>
  <rcc rId="10170" sId="1" numFmtId="4">
    <oc r="G489">
      <v>44.154989999999998</v>
    </oc>
    <nc r="G489"/>
  </rcc>
  <rcc rId="10171" sId="1" numFmtId="4">
    <oc r="G490">
      <v>13.334809999999999</v>
    </oc>
    <nc r="G490"/>
  </rcc>
  <rrc rId="10172" sId="1" ref="A488:XFD488" action="deleteRow">
    <undo index="65535" exp="ref" v="1" dr="G488" r="G487" sId="1"/>
    <rfmt sheetId="1" xfDxf="1" sqref="A488:XFD488" start="0" length="0">
      <dxf>
        <font>
          <name val="Times New Roman CYR"/>
          <family val="1"/>
        </font>
        <alignment wrapText="1"/>
      </dxf>
    </rfmt>
    <rcc rId="0" sId="1" dxf="1">
      <nc r="A488" t="inlineStr">
        <is>
          <t>За достижение показателей деятельности органов исполнительной власти Республики Бурятия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88" t="inlineStr">
        <is>
          <t>971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88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88" t="inlineStr">
        <is>
          <t>13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88" t="inlineStr">
        <is>
          <t>99900 55493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88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88">
        <f>G489+G490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173" sId="1" ref="A488:XFD488" action="deleteRow">
    <rfmt sheetId="1" xfDxf="1" sqref="A488:XFD488" start="0" length="0">
      <dxf>
        <font>
          <name val="Times New Roman CYR"/>
          <family val="1"/>
        </font>
        <alignment wrapText="1"/>
      </dxf>
    </rfmt>
    <rcc rId="0" sId="1" dxf="1">
      <nc r="A488" t="inlineStr">
        <is>
          <t>Фонд оплаты труда государственных (муниципальных) органов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88" t="inlineStr">
        <is>
          <t>971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88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88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88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88" t="inlineStr">
        <is>
          <t>121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88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0174" sId="1" ref="A488:XFD488" action="deleteRow">
    <rfmt sheetId="1" xfDxf="1" sqref="A488:XFD488" start="0" length="0">
      <dxf>
        <font>
          <name val="Times New Roman CYR"/>
          <family val="1"/>
        </font>
        <alignment wrapText="1"/>
      </dxf>
    </rfmt>
    <rcc rId="0" sId="1" dxf="1">
      <nc r="A488" t="inlineStr">
        <is>
  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88" t="inlineStr">
        <is>
          <t>971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88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88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88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88" t="inlineStr">
        <is>
          <t>129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88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0175" sId="1">
    <oc r="G487">
      <f>G490+G488+#REF!</f>
    </oc>
    <nc r="G487">
      <f>G490+G488</f>
    </nc>
  </rcc>
  <rcc rId="10176" sId="1" numFmtId="4">
    <oc r="G491">
      <v>9991.3212000000003</v>
    </oc>
    <nc r="G491">
      <f>10869</f>
    </nc>
  </rcc>
  <rfmt sheetId="1" sqref="G490">
    <dxf>
      <fill>
        <patternFill patternType="solid">
          <bgColor rgb="FF92D050"/>
        </patternFill>
      </fill>
    </dxf>
  </rfmt>
  <rcc rId="10177" sId="1" numFmtId="4">
    <oc r="G498">
      <v>25.855550000000001</v>
    </oc>
    <nc r="G498"/>
  </rcc>
  <rcc rId="10178" sId="1" numFmtId="4">
    <oc r="G499">
      <v>18245.617279999999</v>
    </oc>
    <nc r="G499"/>
  </rcc>
  <rcc rId="10179" sId="1" numFmtId="4">
    <oc r="G501">
      <v>728.47</v>
    </oc>
    <nc r="G501"/>
  </rcc>
  <rcc rId="10180" sId="1">
    <oc r="G507">
      <f>200+50</f>
    </oc>
    <nc r="G507">
      <f>120</f>
    </nc>
  </rcc>
  <rfmt sheetId="1" sqref="G506">
    <dxf>
      <fill>
        <patternFill>
          <bgColor rgb="FF92D050"/>
        </patternFill>
      </fill>
    </dxf>
  </rfmt>
  <rcc rId="10181" sId="1" numFmtId="4">
    <oc r="G509">
      <v>386.988</v>
    </oc>
    <nc r="G509"/>
  </rcc>
  <rcc rId="10182" sId="1" numFmtId="4">
    <oc r="G513">
      <v>320</v>
    </oc>
    <nc r="G513"/>
  </rcc>
  <rcc rId="10183" sId="1" numFmtId="4">
    <oc r="G516">
      <v>370</v>
    </oc>
    <nc r="G516"/>
  </rcc>
  <rcc rId="10184" sId="1" numFmtId="4">
    <oc r="G522">
      <v>14006.39</v>
    </oc>
    <nc r="G522"/>
  </rcc>
  <rcc rId="10185" sId="1">
    <oc r="G526">
      <f>594444.01-300000</f>
    </oc>
    <nc r="G526"/>
  </rcc>
  <rcc rId="10186" sId="1" numFmtId="4">
    <oc r="G531">
      <v>8716</v>
    </oc>
    <nc r="G531"/>
  </rcc>
  <rcc rId="10187" sId="1" numFmtId="4">
    <oc r="G538">
      <v>111818.37</v>
    </oc>
    <nc r="G538"/>
  </rcc>
  <rcc rId="10188" sId="1" numFmtId="4">
    <oc r="G545">
      <v>162517.7102</v>
    </oc>
    <nc r="G545"/>
  </rcc>
  <rcc rId="10189" sId="1" numFmtId="4">
    <oc r="G754">
      <v>3.5</v>
    </oc>
    <nc r="G754"/>
  </rcc>
  <rrc rId="10190" sId="1" ref="A751:XFD751" action="deleteRow">
    <undo index="65535" exp="ref" v="1" dr="G751" r="G750" sId="1"/>
    <rfmt sheetId="1" xfDxf="1" sqref="A751:XFD751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751" t="inlineStr">
        <is>
          <t>Муниципальная Программа «Развитие муниципальной службы в Селенгинском районе на 2020 - 2024 годы»</t>
        </is>
      </nc>
      <ndxf>
        <font>
          <b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51" t="inlineStr">
        <is>
          <t>976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51" t="inlineStr">
        <is>
          <t>04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751" t="inlineStr">
        <is>
          <t>05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51" t="inlineStr">
        <is>
          <t>01000 00000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51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751">
        <f>G752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191" sId="1" ref="A751:XFD751" action="deleteRow">
    <rfmt sheetId="1" xfDxf="1" sqref="A751:XFD751" start="0" length="0">
      <dxf>
        <font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751" t="inlineStr">
        <is>
          <t>Основное мероприятие "Повышение квалификации, переподготовка лиц, замещающих должности, не относящиеся к должностям муниципальной службы"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51" t="inlineStr">
        <is>
          <t>976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51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751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51" t="inlineStr">
        <is>
          <t>01005 00000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51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751">
        <f>G752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192" sId="1" ref="A751:XFD751" action="deleteRow">
    <rfmt sheetId="1" xfDxf="1" sqref="A751:XFD751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751" t="inlineStr">
        <is>
          <t>Прочие мероприятия, связаные с выполнением обязательста ОМСУ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51" t="inlineStr">
        <is>
          <t>976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51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751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51" t="inlineStr">
        <is>
          <t>01005 82900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5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751">
        <f>G752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193" sId="1" ref="A751:XFD751" action="deleteRow">
    <rfmt sheetId="1" xfDxf="1" sqref="A751:XFD751" start="0" length="0">
      <dxf>
        <font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751" t="inlineStr">
        <is>
          <t>Прочие закупки товаров, работ и услуг для государственных (муниципальных) нужд</t>
        </is>
      </nc>
      <ndxf>
        <font>
          <color indexed="8"/>
          <name val="Times New Roman"/>
          <family val="1"/>
        </font>
        <fill>
          <patternFill>
            <bgColor indexed="6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51" t="inlineStr">
        <is>
          <t>976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51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751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51" t="inlineStr">
        <is>
          <t>01005 82900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751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751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0194" sId="1">
    <oc r="G750">
      <f>G751+G755+#REF!</f>
    </oc>
    <nc r="G750">
      <f>G751+G755</f>
    </nc>
  </rcc>
  <rcc rId="10195" sId="1" numFmtId="4">
    <oc r="G757">
      <v>31.338000000000001</v>
    </oc>
    <nc r="G757"/>
  </rcc>
  <rcc rId="10196" sId="1" numFmtId="4">
    <oc r="G758">
      <v>9.4641000000000002</v>
    </oc>
    <nc r="G758"/>
  </rcc>
  <rrc rId="10197" sId="1" ref="A756:XFD756" action="deleteRow">
    <undo index="65535" exp="ref" v="1" dr="G756" r="G755" sId="1"/>
    <rfmt sheetId="1" xfDxf="1" sqref="A756:XFD756" start="0" length="0">
      <dxf>
        <font>
          <name val="Times New Roman CYR"/>
          <family val="1"/>
        </font>
        <alignment wrapText="1"/>
      </dxf>
    </rfmt>
    <rcc rId="0" sId="1" dxf="1">
      <nc r="A756" t="inlineStr">
        <is>
          <t>За достижение показателей деятельности органов исполнительной власти Республики Бурятия</t>
        </is>
      </nc>
      <ndxf>
        <font>
          <i/>
          <color indexed="8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56" t="inlineStr">
        <is>
          <t>976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56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756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56" t="inlineStr">
        <is>
          <t>99900 55493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56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756">
        <f>SUM(G757:G758)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198" sId="1" ref="A756:XFD756" action="deleteRow">
    <rfmt sheetId="1" xfDxf="1" sqref="A756:XFD756" start="0" length="0">
      <dxf>
        <font>
          <name val="Times New Roman CYR"/>
          <family val="1"/>
        </font>
        <alignment wrapText="1"/>
      </dxf>
    </rfmt>
    <rcc rId="0" sId="1" dxf="1">
      <nc r="A756" t="inlineStr">
        <is>
          <t xml:space="preserve">Фонд оплаты труда  учреждений </t>
        </is>
      </nc>
      <ndxf>
        <font>
          <name val="Times New Roman"/>
          <family val="1"/>
        </font>
        <numFmt numFmtId="30" formatCode="@"/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56" t="inlineStr">
        <is>
          <t>976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56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756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56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756" t="inlineStr">
        <is>
          <t>111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756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0199" sId="1" ref="A756:XFD756" action="deleteRow">
    <rfmt sheetId="1" xfDxf="1" sqref="A756:XFD756" start="0" length="0">
      <dxf>
        <font>
          <name val="Times New Roman CYR"/>
          <family val="1"/>
        </font>
        <alignment wrapText="1"/>
      </dxf>
    </rfmt>
    <rcc rId="0" sId="1" dxf="1">
      <nc r="A756" t="inlineStr">
        <is>
          <t>Взносы по обязательному социальному страхованию на выплаты по оплате труда работников и иные выплаты работникам учреждений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56" t="inlineStr">
        <is>
          <t>976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56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756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56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756" t="inlineStr">
        <is>
          <t>119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756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fmt sheetId="1" sqref="G756">
    <dxf>
      <fill>
        <patternFill>
          <bgColor rgb="FF92D050"/>
        </patternFill>
      </fill>
    </dxf>
  </rfmt>
  <rfmt sheetId="1" sqref="G758">
    <dxf>
      <fill>
        <patternFill>
          <bgColor rgb="FF92D050"/>
        </patternFill>
      </fill>
    </dxf>
  </rfmt>
  <rcc rId="10200" sId="1" numFmtId="4">
    <oc r="G762">
      <v>60.8</v>
    </oc>
    <nc r="G762">
      <v>149.6</v>
    </nc>
  </rcc>
  <rcc rId="10201" sId="1" numFmtId="4">
    <oc r="G764">
      <v>7</v>
    </oc>
    <nc r="G764">
      <v>17.2</v>
    </nc>
  </rcc>
  <rcc rId="10202" sId="1" numFmtId="4">
    <oc r="G765">
      <v>2.1</v>
    </oc>
    <nc r="G765">
      <v>5.2</v>
    </nc>
  </rcc>
  <rfmt sheetId="1" sqref="G763">
    <dxf>
      <fill>
        <patternFill>
          <bgColor rgb="FF92D050"/>
        </patternFill>
      </fill>
    </dxf>
  </rfmt>
  <rfmt sheetId="1" sqref="G761">
    <dxf>
      <fill>
        <patternFill>
          <bgColor rgb="FF92D050"/>
        </patternFill>
      </fill>
    </dxf>
  </rfmt>
  <rcc rId="10203" sId="1" numFmtId="4">
    <oc r="G768">
      <v>1067.74</v>
    </oc>
    <nc r="G768"/>
  </rcc>
  <rcc rId="10204" sId="1" numFmtId="4">
    <oc r="G769">
      <v>103.027</v>
    </oc>
    <nc r="G769"/>
  </rcc>
  <rcc rId="10205" sId="1" numFmtId="4">
    <oc r="G770">
      <v>334.03300000000002</v>
    </oc>
    <nc r="G770"/>
  </rcc>
  <rcc rId="10206" sId="1" numFmtId="4">
    <oc r="G771">
      <v>55.8</v>
    </oc>
    <nc r="G771"/>
  </rcc>
  <rcc rId="10207" sId="1" numFmtId="4">
    <oc r="G772">
      <v>17.899999999999999</v>
    </oc>
    <nc r="G772"/>
  </rcc>
  <rcc rId="10208" sId="1" numFmtId="4">
    <oc r="G774">
      <v>546.58659</v>
    </oc>
    <nc r="G774"/>
  </rcc>
  <rcc rId="10209" sId="1" numFmtId="4">
    <oc r="G775">
      <v>162.36315999999999</v>
    </oc>
    <nc r="G775"/>
  </rcc>
  <rrc rId="10210" sId="1" ref="A773:XFD773" action="deleteRow">
    <undo index="65535" exp="ref" v="1" dr="G773" r="G755" sId="1"/>
    <rfmt sheetId="1" xfDxf="1" sqref="A773:XFD773" start="0" length="0">
      <dxf>
        <font>
          <name val="Times New Roman CYR"/>
          <family val="1"/>
        </font>
        <alignment wrapText="1"/>
      </dxf>
    </rfmt>
    <rcc rId="0" sId="1" dxf="1">
      <nc r="A773" t="inlineStr">
        <is>
  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73" t="inlineStr">
        <is>
          <t>976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73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773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73" t="inlineStr">
        <is>
          <t>99900 S4760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73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773">
        <f>SUM(G774:G775)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211" sId="1" ref="A773:XFD773" action="deleteRow">
    <rfmt sheetId="1" xfDxf="1" sqref="A773:XFD773" start="0" length="0">
      <dxf>
        <font>
          <name val="Times New Roman CYR"/>
          <family val="1"/>
        </font>
        <alignment wrapText="1"/>
      </dxf>
    </rfmt>
    <rcc rId="0" sId="1" dxf="1">
      <nc r="A773" t="inlineStr">
        <is>
          <t xml:space="preserve">Фонд оплаты труда учреждений </t>
        </is>
      </nc>
      <ndxf>
        <font>
          <name val="Times New Roman"/>
          <family val="1"/>
        </font>
        <numFmt numFmtId="30" formatCode="@"/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73" t="inlineStr">
        <is>
          <t>976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73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773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73" t="inlineStr">
        <is>
          <t>99900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773" t="inlineStr">
        <is>
          <t>111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773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0212" sId="1" ref="A773:XFD773" action="deleteRow">
    <rfmt sheetId="1" xfDxf="1" sqref="A773:XFD773" start="0" length="0">
      <dxf>
        <font>
          <name val="Times New Roman CYR"/>
          <family val="1"/>
        </font>
        <alignment wrapText="1"/>
      </dxf>
    </rfmt>
    <rcc rId="0" sId="1" dxf="1">
      <nc r="A773" t="inlineStr">
        <is>
          <t>Взносы по обязательному социальному страхованию на выплаты по оплате труда работников и иные выплаты работникам учреждений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73" t="inlineStr">
        <is>
          <t>976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73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773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73" t="inlineStr">
        <is>
          <t>99900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773" t="inlineStr">
        <is>
          <t>119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773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0213" sId="1">
    <oc r="G755">
      <f>G756+G758+G761+G763+G766+#REF!+G773</f>
    </oc>
    <nc r="G755">
      <f>G756+G758+G761+G763+G766</f>
    </nc>
  </rcc>
  <rcc rId="10214" sId="1" numFmtId="4">
    <oc r="G776">
      <v>800</v>
    </oc>
    <nc r="G776">
      <f>400</f>
    </nc>
  </rcc>
  <rfmt sheetId="1" sqref="G775">
    <dxf>
      <fill>
        <patternFill patternType="solid">
          <bgColor rgb="FF92D050"/>
        </patternFill>
      </fill>
    </dxf>
  </rfmt>
</revisions>
</file>

<file path=xl/revisions/revisionLog1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15" sId="1" numFmtId="4">
    <oc r="G754">
      <v>100</v>
    </oc>
    <nc r="G754"/>
  </rcc>
</revisions>
</file>

<file path=xl/revisions/revisionLog1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351">
    <dxf>
      <fill>
        <patternFill>
          <bgColor rgb="FF92D050"/>
        </patternFill>
      </fill>
    </dxf>
  </rfmt>
  <rcc rId="10216" sId="1" numFmtId="4">
    <oc r="G319">
      <v>132589.20000000001</v>
    </oc>
    <nc r="G319">
      <f>116435</f>
    </nc>
  </rcc>
  <rfmt sheetId="1" sqref="G318">
    <dxf>
      <fill>
        <patternFill>
          <bgColor rgb="FF92D050"/>
        </patternFill>
      </fill>
    </dxf>
  </rfmt>
  <rcc rId="10217" sId="1">
    <nc r="G526">
      <f>282325.3+5732.9</f>
    </nc>
  </rcc>
  <rfmt sheetId="1" sqref="G525">
    <dxf>
      <fill>
        <patternFill patternType="solid">
          <bgColor rgb="FF92D050"/>
        </patternFill>
      </fill>
    </dxf>
  </rfmt>
  <rcc rId="10218" sId="1" numFmtId="4">
    <oc r="G321">
      <v>23957.200000000001</v>
    </oc>
    <nc r="G321">
      <f>10508</f>
    </nc>
  </rcc>
  <rfmt sheetId="1" sqref="G320">
    <dxf>
      <fill>
        <patternFill>
          <bgColor rgb="FF92D050"/>
        </patternFill>
      </fill>
    </dxf>
  </rfmt>
  <rcc rId="10219" sId="1">
    <oc r="G364">
      <f>386+7.9</f>
    </oc>
    <nc r="G364">
      <f>395</f>
    </nc>
  </rcc>
  <rfmt sheetId="1" sqref="G363">
    <dxf>
      <fill>
        <patternFill patternType="solid">
          <bgColor rgb="FF92D050"/>
        </patternFill>
      </fill>
    </dxf>
  </rfmt>
</revisions>
</file>

<file path=xl/revisions/revisionLog1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20" sId="1">
    <oc r="G327">
      <f>29257.6+295.5</f>
    </oc>
    <nc r="G327">
      <f>28424.8</f>
    </nc>
  </rcc>
  <rfmt sheetId="1" sqref="G326">
    <dxf>
      <fill>
        <patternFill>
          <bgColor rgb="FF92D050"/>
        </patternFill>
      </fill>
    </dxf>
  </rfmt>
</revisions>
</file>

<file path=xl/revisions/revisionLog1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21" sId="1" numFmtId="4">
    <oc r="G370">
      <v>3239.38</v>
    </oc>
    <nc r="G370">
      <v>5352.5</v>
    </nc>
  </rcc>
  <rcc rId="10222" sId="1" numFmtId="4">
    <oc r="G371">
      <v>2056.3200000000002</v>
    </oc>
    <nc r="G371"/>
  </rcc>
  <rcc rId="10223" sId="1" numFmtId="4">
    <oc r="G312">
      <f>5813</f>
    </oc>
    <nc r="G312">
      <v>5565.8</v>
    </nc>
  </rcc>
  <rfmt sheetId="1" sqref="G311">
    <dxf>
      <fill>
        <patternFill>
          <bgColor rgb="FF92D050"/>
        </patternFill>
      </fill>
    </dxf>
  </rfmt>
  <rcc rId="10224" sId="1" numFmtId="4">
    <oc r="G310">
      <v>266218.90000000002</v>
    </oc>
    <nc r="G310">
      <v>256178</v>
    </nc>
  </rcc>
  <rfmt sheetId="1" sqref="G309">
    <dxf>
      <fill>
        <patternFill patternType="solid">
          <bgColor rgb="FF92D050"/>
        </patternFill>
      </fill>
    </dxf>
  </rfmt>
  <rfmt sheetId="1" sqref="G430">
    <dxf>
      <fill>
        <patternFill patternType="solid">
          <bgColor rgb="FF92D050"/>
        </patternFill>
      </fill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878" sId="1" ref="A231:XFD231" action="insertRow">
    <undo index="65535" exp="area" ref3D="1" dr="$A$465:$XFD$465" dn="Z_B67934D4_E797_41BD_A015_871403995F47_.wvu.Rows" sId="1"/>
    <undo index="65535" exp="area" ref3D="1" dr="$A$438:$XFD$438" dn="Z_B67934D4_E797_41BD_A015_871403995F47_.wvu.Rows" sId="1"/>
    <undo index="65535" exp="area" ref3D="1" dr="$A$410:$XFD$410" dn="Z_B67934D4_E797_41BD_A015_871403995F47_.wvu.Rows" sId="1"/>
    <undo index="65535" exp="area" ref3D="1" dr="$A$392:$XFD$393" dn="Z_B67934D4_E797_41BD_A015_871403995F47_.wvu.Rows" sId="1"/>
    <undo index="65535" exp="area" ref3D="1" dr="$A$385:$XFD$386" dn="Z_B67934D4_E797_41BD_A015_871403995F47_.wvu.Rows" sId="1"/>
    <undo index="65535" exp="area" ref3D="1" dr="$A$351:$XFD$356" dn="Z_B67934D4_E797_41BD_A015_871403995F47_.wvu.Rows" sId="1"/>
  </rrc>
  <rrc rId="5879" sId="1" ref="A231:XFD231" action="insertRow">
    <undo index="65535" exp="area" ref3D="1" dr="$A$466:$XFD$466" dn="Z_B67934D4_E797_41BD_A015_871403995F47_.wvu.Rows" sId="1"/>
    <undo index="65535" exp="area" ref3D="1" dr="$A$439:$XFD$439" dn="Z_B67934D4_E797_41BD_A015_871403995F47_.wvu.Rows" sId="1"/>
    <undo index="65535" exp="area" ref3D="1" dr="$A$411:$XFD$411" dn="Z_B67934D4_E797_41BD_A015_871403995F47_.wvu.Rows" sId="1"/>
    <undo index="65535" exp="area" ref3D="1" dr="$A$393:$XFD$394" dn="Z_B67934D4_E797_41BD_A015_871403995F47_.wvu.Rows" sId="1"/>
    <undo index="65535" exp="area" ref3D="1" dr="$A$386:$XFD$387" dn="Z_B67934D4_E797_41BD_A015_871403995F47_.wvu.Rows" sId="1"/>
    <undo index="65535" exp="area" ref3D="1" dr="$A$352:$XFD$357" dn="Z_B67934D4_E797_41BD_A015_871403995F47_.wvu.Rows" sId="1"/>
  </rrc>
  <rcc rId="5880" sId="1" odxf="1" dxf="1">
    <nc r="A231" t="inlineStr">
      <is>
    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    </is>
    </nc>
    <odxf>
      <font>
        <i val="0"/>
        <name val="Times New Roman"/>
        <family val="1"/>
      </font>
      <fill>
        <patternFill patternType="none"/>
      </fill>
    </odxf>
    <ndxf>
      <font>
        <i/>
        <color indexed="8"/>
        <name val="Times New Roman"/>
        <family val="1"/>
      </font>
      <fill>
        <patternFill patternType="solid"/>
      </fill>
    </ndxf>
  </rcc>
  <rcc rId="5881" sId="1" odxf="1" dxf="1">
    <nc r="A232" t="inlineStr">
      <is>
        <t>Субсидии бюджетным учреждениям на иные цели</t>
      </is>
    </nc>
    <odxf>
      <font>
        <name val="Times New Roman"/>
        <family val="1"/>
      </font>
      <fill>
        <patternFill patternType="none"/>
      </fill>
    </odxf>
    <ndxf>
      <font>
        <color indexed="8"/>
        <name val="Times New Roman"/>
        <family val="1"/>
      </font>
      <fill>
        <patternFill patternType="solid"/>
      </fill>
    </ndxf>
  </rcc>
  <rcc rId="5882" sId="1" odxf="1" dxf="1">
    <nc r="C231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883" sId="1" odxf="1" dxf="1">
    <nc r="D231" t="inlineStr">
      <is>
        <t>02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884" sId="1" odxf="1" dxf="1">
    <nc r="E231" t="inlineStr">
      <is>
        <t>102EВ 51790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231" start="0" length="0">
    <dxf>
      <font>
        <i/>
        <name val="Times New Roman"/>
        <family val="1"/>
      </font>
    </dxf>
  </rfmt>
  <rcc rId="5885" sId="1" odxf="1" dxf="1">
    <nc r="G231">
      <f>G232</f>
    </nc>
    <odxf>
      <font>
        <i val="0"/>
        <name val="Times New Roman"/>
        <family val="1"/>
      </font>
      <fill>
        <patternFill>
          <bgColor theme="0"/>
        </patternFill>
      </fill>
    </odxf>
    <ndxf>
      <font>
        <i/>
        <name val="Times New Roman"/>
        <family val="1"/>
      </font>
      <fill>
        <patternFill>
          <bgColor rgb="FFFFFF00"/>
        </patternFill>
      </fill>
    </ndxf>
  </rcc>
  <rcc rId="5886" sId="1">
    <nc r="C232" t="inlineStr">
      <is>
        <t>07</t>
      </is>
    </nc>
  </rcc>
  <rcc rId="5887" sId="1">
    <nc r="D232" t="inlineStr">
      <is>
        <t>02</t>
      </is>
    </nc>
  </rcc>
  <rcc rId="5888" sId="1">
    <nc r="E232" t="inlineStr">
      <is>
        <t>102EВ 51790</t>
      </is>
    </nc>
  </rcc>
  <rcc rId="5889" sId="1">
    <nc r="F232" t="inlineStr">
      <is>
        <t>612</t>
      </is>
    </nc>
  </rcc>
  <rcc rId="5890" sId="1">
    <nc r="G232">
      <f>4758</f>
    </nc>
  </rcc>
  <rcc rId="5891" sId="1">
    <nc r="B231" t="inlineStr">
      <is>
        <t>969</t>
      </is>
    </nc>
  </rcc>
  <rcc rId="5892" sId="1">
    <nc r="B232" t="inlineStr">
      <is>
        <t>969</t>
      </is>
    </nc>
  </rcc>
  <rfmt sheetId="1" sqref="G231">
    <dxf>
      <fill>
        <patternFill>
          <bgColor theme="0"/>
        </patternFill>
      </fill>
    </dxf>
  </rfmt>
  <rcc rId="5893" sId="1">
    <oc r="G214">
      <f>G221+G227+G229+G220+G225+G223+G215+G217</f>
    </oc>
    <nc r="G214">
      <f>G221+G227+G229+G220+G225+G223+G215+G217+G231</f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058" sId="1" ref="A405:XFD405" action="insertRow">
    <undo index="65535" exp="area" ref3D="1" dr="$A$480:$XFD$480" dn="Z_B67934D4_E797_41BD_A015_871403995F47_.wvu.Rows" sId="1"/>
    <undo index="65535" exp="area" ref3D="1" dr="$A$453:$XFD$453" dn="Z_B67934D4_E797_41BD_A015_871403995F47_.wvu.Rows" sId="1"/>
    <undo index="65535" exp="area" ref3D="1" dr="$A$425:$XFD$425" dn="Z_B67934D4_E797_41BD_A015_871403995F47_.wvu.Rows" sId="1"/>
    <undo index="65535" exp="area" ref3D="1" dr="$A$407:$XFD$408" dn="Z_B67934D4_E797_41BD_A015_871403995F47_.wvu.Rows" sId="1"/>
  </rrc>
  <rrc rId="6059" sId="1" ref="A405:XFD405" action="insertRow">
    <undo index="65535" exp="area" ref3D="1" dr="$A$481:$XFD$481" dn="Z_B67934D4_E797_41BD_A015_871403995F47_.wvu.Rows" sId="1"/>
    <undo index="65535" exp="area" ref3D="1" dr="$A$454:$XFD$454" dn="Z_B67934D4_E797_41BD_A015_871403995F47_.wvu.Rows" sId="1"/>
    <undo index="65535" exp="area" ref3D="1" dr="$A$426:$XFD$426" dn="Z_B67934D4_E797_41BD_A015_871403995F47_.wvu.Rows" sId="1"/>
    <undo index="65535" exp="area" ref3D="1" dr="$A$408:$XFD$409" dn="Z_B67934D4_E797_41BD_A015_871403995F47_.wvu.Rows" sId="1"/>
  </rrc>
  <rrc rId="6060" sId="1" ref="A405:XFD405" action="insertRow">
    <undo index="65535" exp="area" ref3D="1" dr="$A$482:$XFD$482" dn="Z_B67934D4_E797_41BD_A015_871403995F47_.wvu.Rows" sId="1"/>
    <undo index="65535" exp="area" ref3D="1" dr="$A$455:$XFD$455" dn="Z_B67934D4_E797_41BD_A015_871403995F47_.wvu.Rows" sId="1"/>
    <undo index="65535" exp="area" ref3D="1" dr="$A$427:$XFD$427" dn="Z_B67934D4_E797_41BD_A015_871403995F47_.wvu.Rows" sId="1"/>
    <undo index="65535" exp="area" ref3D="1" dr="$A$409:$XFD$410" dn="Z_B67934D4_E797_41BD_A015_871403995F47_.wvu.Rows" sId="1"/>
  </rrc>
  <rcc rId="6061" sId="1">
    <nc r="F407" t="inlineStr">
      <is>
        <t>621</t>
      </is>
    </nc>
  </rcc>
  <rfmt sheetId="1" sqref="B408:D408" start="0" length="2147483647">
    <dxf>
      <font>
        <i/>
      </font>
    </dxf>
  </rfmt>
  <rcc rId="6062" sId="1">
    <nc r="B407" t="inlineStr">
      <is>
        <t>973</t>
      </is>
    </nc>
  </rcc>
  <rcc rId="6063" sId="1">
    <nc r="C407" t="inlineStr">
      <is>
        <t>08</t>
      </is>
    </nc>
  </rcc>
  <rcc rId="6064" sId="1">
    <nc r="D407" t="inlineStr">
      <is>
        <t>01</t>
      </is>
    </nc>
  </rcc>
  <rcc rId="6065" sId="1">
    <nc r="E407" t="inlineStr">
      <is>
        <t>08201 L5760</t>
      </is>
    </nc>
  </rcc>
  <rcc rId="6066" sId="1">
    <nc r="G407">
      <f>110292.9+2250.9+565.6</f>
    </nc>
  </rcc>
  <rcc rId="6067" sId="1">
    <nc r="F406" t="inlineStr">
      <is>
        <t>540</t>
      </is>
    </nc>
  </rcc>
  <rcc rId="6068" sId="1">
    <nc r="B406" t="inlineStr">
      <is>
        <t>973</t>
      </is>
    </nc>
  </rcc>
  <rcc rId="6069" sId="1">
    <nc r="C406" t="inlineStr">
      <is>
        <t>08</t>
      </is>
    </nc>
  </rcc>
  <rcc rId="6070" sId="1">
    <nc r="D406" t="inlineStr">
      <is>
        <t>01</t>
      </is>
    </nc>
  </rcc>
  <rcc rId="6071" sId="1">
    <nc r="E406" t="inlineStr">
      <is>
        <t>08201 L5760</t>
      </is>
    </nc>
  </rcc>
  <rcc rId="6072" sId="1">
    <nc r="G406">
      <f>125891.7+2569.3+656.4</f>
    </nc>
  </rcc>
  <rcc rId="6073" sId="1">
    <nc r="A407" t="inlineStr">
      <is>
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</rcc>
  <rcc rId="6074" sId="1">
    <nc r="A406" t="inlineStr">
      <is>
        <t>Иные межбюджетные трансферты</t>
      </is>
    </nc>
  </rcc>
  <rrc rId="6075" sId="1" ref="A405:XFD405" action="insertRow">
    <undo index="65535" exp="area" ref3D="1" dr="$A$483:$XFD$483" dn="Z_B67934D4_E797_41BD_A015_871403995F47_.wvu.Rows" sId="1"/>
    <undo index="65535" exp="area" ref3D="1" dr="$A$456:$XFD$456" dn="Z_B67934D4_E797_41BD_A015_871403995F47_.wvu.Rows" sId="1"/>
    <undo index="65535" exp="area" ref3D="1" dr="$A$428:$XFD$428" dn="Z_B67934D4_E797_41BD_A015_871403995F47_.wvu.Rows" sId="1"/>
    <undo index="65535" exp="area" ref3D="1" dr="$A$410:$XFD$411" dn="Z_B67934D4_E797_41BD_A015_871403995F47_.wvu.Rows" sId="1"/>
  </rrc>
  <rcc rId="6076" sId="1">
    <nc r="B406" t="inlineStr">
      <is>
        <t>973</t>
      </is>
    </nc>
  </rcc>
  <rcc rId="6077" sId="1">
    <nc r="C406" t="inlineStr">
      <is>
        <t>08</t>
      </is>
    </nc>
  </rcc>
  <rcc rId="6078" sId="1">
    <nc r="D406" t="inlineStr">
      <is>
        <t>01</t>
      </is>
    </nc>
  </rcc>
  <rcc rId="6079" sId="1">
    <nc r="E406" t="inlineStr">
      <is>
        <t>08201 L5760</t>
      </is>
    </nc>
  </rcc>
  <rcc rId="6080" sId="1">
    <nc r="A406" t="inlineStr">
      <is>
        <t>На обеспечение комплексного развития сельских территорий</t>
      </is>
    </nc>
  </rcc>
  <rcc rId="6081" sId="1">
    <nc r="G406">
      <f>G407+G408</f>
    </nc>
  </rcc>
  <rrc rId="6082" sId="1" ref="A405:XFD405" action="deleteRow">
    <undo index="65535" exp="area" ref3D="1" dr="$A$484:$XFD$484" dn="Z_B67934D4_E797_41BD_A015_871403995F47_.wvu.Rows" sId="1"/>
    <undo index="65535" exp="area" ref3D="1" dr="$A$457:$XFD$457" dn="Z_B67934D4_E797_41BD_A015_871403995F47_.wvu.Rows" sId="1"/>
    <undo index="65535" exp="area" ref3D="1" dr="$A$429:$XFD$429" dn="Z_B67934D4_E797_41BD_A015_871403995F47_.wvu.Rows" sId="1"/>
    <undo index="65535" exp="area" ref3D="1" dr="$A$411:$XFD$412" dn="Z_B67934D4_E797_41BD_A015_871403995F47_.wvu.Rows" sId="1"/>
    <rfmt sheetId="1" xfDxf="1" sqref="A405:XFD405" start="0" length="0">
      <dxf>
        <font>
          <name val="Times New Roman CYR"/>
          <family val="1"/>
        </font>
        <alignment wrapText="1"/>
      </dxf>
    </rfmt>
    <rfmt sheetId="1" sqref="A405" start="0" length="0">
      <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0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0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0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05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fmt sheetId="1" sqref="A405:XFD405" start="0" length="2147483647">
    <dxf>
      <font>
        <i/>
      </font>
    </dxf>
  </rfmt>
  <rcc rId="6083" sId="1">
    <oc r="G402">
      <f>G403+G408</f>
    </oc>
    <nc r="G402">
      <f>G403+G408+G405</f>
    </nc>
  </rcc>
</revisions>
</file>

<file path=xl/revisions/revisionLog2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369">
    <dxf>
      <fill>
        <patternFill patternType="solid">
          <bgColor rgb="FF92D050"/>
        </patternFill>
      </fill>
    </dxf>
  </rfmt>
  <rcc rId="10225" sId="1" numFmtId="4">
    <oc r="G293">
      <v>134415.1</v>
    </oc>
    <nc r="G293">
      <v>132002.9</v>
    </nc>
  </rcc>
  <rfmt sheetId="1" sqref="G292">
    <dxf>
      <fill>
        <patternFill patternType="solid">
          <bgColor rgb="FF92D050"/>
        </patternFill>
      </fill>
    </dxf>
  </rfmt>
</revisions>
</file>

<file path=xl/revisions/revisionLog2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26" sId="1" numFmtId="4">
    <oc r="G373">
      <v>4388.5200000000004</v>
    </oc>
    <nc r="G373">
      <v>5645.9</v>
    </nc>
  </rcc>
  <rcc rId="10227" sId="1" numFmtId="4">
    <oc r="G374">
      <v>1189.44</v>
    </oc>
    <nc r="G374"/>
  </rcc>
  <rfmt sheetId="1" sqref="G372">
    <dxf>
      <fill>
        <patternFill>
          <bgColor rgb="FF92D050"/>
        </patternFill>
      </fill>
    </dxf>
  </rfmt>
  <rcc rId="10228" sId="1" numFmtId="4">
    <oc r="G376">
      <v>61</v>
    </oc>
    <nc r="G376">
      <v>65.099999999999994</v>
    </nc>
  </rcc>
  <rcc rId="10229" sId="1" numFmtId="4">
    <oc r="G377">
      <v>18.399999999999999</v>
    </oc>
    <nc r="G377">
      <v>19.600000000000001</v>
    </nc>
  </rcc>
  <rfmt sheetId="1" sqref="G375">
    <dxf>
      <fill>
        <patternFill>
          <bgColor rgb="FF92D050"/>
        </patternFill>
      </fill>
    </dxf>
  </rfmt>
  <rcc rId="10230" sId="1" numFmtId="4">
    <oc r="G387">
      <v>64.262</v>
    </oc>
    <nc r="G387">
      <v>61.674999999999997</v>
    </nc>
  </rcc>
  <rcc rId="10231" sId="1" numFmtId="4">
    <oc r="G388">
      <v>19.407</v>
    </oc>
    <nc r="G388">
      <v>18.625</v>
    </nc>
  </rcc>
  <rfmt sheetId="1" sqref="G386">
    <dxf>
      <fill>
        <patternFill>
          <bgColor rgb="FF92D050"/>
        </patternFill>
      </fill>
    </dxf>
  </rfmt>
  <rfmt sheetId="1" sqref="G294">
    <dxf>
      <fill>
        <patternFill>
          <bgColor rgb="FF92D050"/>
        </patternFill>
      </fill>
    </dxf>
  </rfmt>
  <rcc rId="10232" sId="1" numFmtId="4">
    <oc r="G392">
      <v>87.2</v>
    </oc>
    <nc r="G392">
      <v>83.5</v>
    </nc>
  </rcc>
  <rfmt sheetId="1" sqref="G391">
    <dxf>
      <fill>
        <patternFill>
          <bgColor rgb="FF92D050"/>
        </patternFill>
      </fill>
    </dxf>
  </rfmt>
</revisions>
</file>

<file path=xl/revisions/revisionLog2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33" sId="1" numFmtId="4">
    <oc r="G23">
      <v>64.5</v>
    </oc>
    <nc r="G23"/>
  </rcc>
  <rcc rId="10234" sId="1" numFmtId="4">
    <oc r="G24">
      <v>19.5</v>
    </oc>
    <nc r="G24"/>
  </rcc>
  <rcc rId="10235" sId="1" numFmtId="4">
    <oc r="G43">
      <v>1744.7</v>
    </oc>
    <nc r="G43"/>
  </rcc>
  <rcc rId="10236" sId="1" numFmtId="4">
    <oc r="G44">
      <v>527.20000000000005</v>
    </oc>
    <nc r="G44"/>
  </rcc>
  <rcc rId="10237" sId="1" numFmtId="4">
    <oc r="G297">
      <v>39277.27248</v>
    </oc>
    <nc r="G297"/>
  </rcc>
  <rcc rId="10238" sId="1" numFmtId="4">
    <oc r="G298">
      <v>51.724139999999998</v>
    </oc>
    <nc r="G298"/>
  </rcc>
  <rcc rId="10239" sId="1" numFmtId="4">
    <oc r="G300">
      <v>69272.144180000003</v>
    </oc>
    <nc r="G300"/>
  </rcc>
  <rcc rId="10240" sId="1" numFmtId="4">
    <oc r="G302">
      <v>10770.998750000001</v>
    </oc>
    <nc r="G302"/>
  </rcc>
  <rrc rId="10241" sId="1" ref="A301:XFD301" action="deleteRow">
    <undo index="65535" exp="ref" v="1" dr="G301" r="G291" sId="1"/>
    <rfmt sheetId="1" xfDxf="1" sqref="A301:XFD301" start="0" length="0">
      <dxf>
        <font>
          <i/>
          <name val="Times New Roman CYR"/>
          <family val="1"/>
        </font>
        <alignment wrapText="1"/>
      </dxf>
    </rfmt>
    <rcc rId="0" sId="1" dxf="1">
      <nc r="A301" t="inlineStr">
        <is>
  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01" t="inlineStr">
        <is>
          <t>969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1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1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01" t="inlineStr">
        <is>
          <t>10101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0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01">
        <f>G302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242" sId="1" ref="A301:XFD301" action="deleteRow">
    <rfmt sheetId="1" xfDxf="1" sqref="A301:XFD301" start="0" length="0">
      <dxf>
        <font>
          <name val="Times New Roman CYR"/>
          <family val="1"/>
        </font>
        <alignment wrapText="1"/>
      </dxf>
    </rfmt>
    <rcc rId="0" sId="1" dxf="1">
      <nc r="A301" t="inlineStr">
        <is>
  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01" t="inlineStr">
        <is>
          <t>969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1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1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01" t="inlineStr">
        <is>
          <t>10101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01" t="inlineStr">
        <is>
          <t>611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01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0243" sId="1" ref="A299:XFD299" action="deleteRow">
    <undo index="65535" exp="ref" v="1" dr="G299" r="G291" sId="1"/>
    <rfmt sheetId="1" xfDxf="1" sqref="A299:XFD299" start="0" length="0">
      <dxf>
        <font>
          <name val="Times New Roman CYR"/>
          <family val="1"/>
        </font>
        <alignment wrapText="1"/>
      </dxf>
    </rfmt>
    <rcc rId="0" sId="1" dxf="1">
      <nc r="A299" t="inlineStr">
        <is>
          <t>Софинансирование расходных обязательств муниципальных районов (городских округов)</t>
        </is>
      </nc>
      <ndxf>
        <font>
          <i/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299">
        <v>969</v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99" t="inlineStr">
        <is>
          <t>07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99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99" t="inlineStr">
        <is>
          <t>10101 S2160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99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99">
        <f>G300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244" sId="1" ref="A299:XFD299" action="deleteRow">
    <rfmt sheetId="1" xfDxf="1" sqref="A299:XFD299" start="0" length="0">
      <dxf>
        <font>
          <name val="Times New Roman CYR"/>
          <family val="1"/>
        </font>
        <alignment wrapText="1"/>
      </dxf>
    </rfmt>
    <rcc rId="0" sId="1" dxf="1">
      <nc r="A299" t="inlineStr">
        <is>
  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299">
        <v>969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99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99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99" t="inlineStr">
        <is>
          <t>10101 S2160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99" t="inlineStr">
        <is>
          <t>611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99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0245" sId="1" numFmtId="4">
    <oc r="G304">
      <v>31776.400000000001</v>
    </oc>
    <nc r="G304"/>
  </rcc>
  <rcc rId="10246" sId="1" numFmtId="4">
    <oc r="G310">
      <v>79316.298869999999</v>
    </oc>
    <nc r="G310"/>
  </rcc>
  <rcc rId="10247" sId="1" numFmtId="4">
    <oc r="G311">
      <v>51.724139999999998</v>
    </oc>
    <nc r="G311"/>
  </rcc>
  <rcc rId="10248" sId="1">
    <oc r="G313">
      <f>29257.6+295.5</f>
    </oc>
    <nc r="G313"/>
  </rcc>
  <rrc rId="10249" sId="1" ref="A312:XFD312" action="deleteRow">
    <undo index="65535" exp="ref" v="1" dr="I312" r="I313" sId="1"/>
    <rfmt sheetId="1" xfDxf="1" sqref="A312:XFD312" start="0" length="0">
      <dxf>
        <font>
          <name val="Times New Roman CYR"/>
          <family val="1"/>
        </font>
        <alignment wrapText="1"/>
      </dxf>
    </rfmt>
    <rcc rId="0" sId="1" dxf="1">
      <nc r="A312" t="inlineStr">
        <is>
          <t>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312">
        <v>969</v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12" t="inlineStr">
        <is>
          <t>07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12" t="inlineStr">
        <is>
          <t>02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12" t="inlineStr">
        <is>
          <t>10201 L3040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12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12">
        <f>G313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>
      <nc r="I312">
        <v>576.6</v>
      </nc>
    </rcc>
  </rrc>
  <rrc rId="10250" sId="1" ref="A312:XFD312" action="deleteRow">
    <rfmt sheetId="1" xfDxf="1" sqref="A312:XFD312" start="0" length="0">
      <dxf>
        <font>
          <name val="Times New Roman CYR"/>
          <family val="1"/>
        </font>
        <alignment wrapText="1"/>
      </dxf>
    </rfmt>
    <rcc rId="0" sId="1" dxf="1">
      <nc r="A312" t="inlineStr">
        <is>
          <t>Субсидии бюджетным учреждениям на иные цели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312">
        <v>969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12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12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12" t="inlineStr">
        <is>
          <t>10201 L3040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12" t="inlineStr">
        <is>
          <t>612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12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312">
        <f>#REF!-#REF!</f>
      </nc>
      <ndxf>
        <numFmt numFmtId="165" formatCode="0.00000"/>
      </ndxf>
    </rcc>
  </rrc>
  <rcc rId="10251" sId="1" numFmtId="4">
    <oc r="G317">
      <v>66.021000000000001</v>
    </oc>
    <nc r="G317"/>
  </rcc>
  <rcc rId="10252" sId="1" numFmtId="4">
    <oc r="G319">
      <v>585.20500000000004</v>
    </oc>
    <nc r="G319">
      <f>1380.2</f>
    </nc>
  </rcc>
  <rfmt sheetId="1" sqref="G318">
    <dxf>
      <fill>
        <patternFill>
          <bgColor rgb="FF92D050"/>
        </patternFill>
      </fill>
    </dxf>
  </rfmt>
  <rrc rId="10253" sId="1" ref="A316:XFD316" action="deleteRow">
    <undo index="65535" exp="ref" v="1" dr="G316" r="G302" sId="1"/>
    <rfmt sheetId="1" xfDxf="1" sqref="A316:XFD316" start="0" length="0">
      <dxf>
        <font>
          <i/>
          <name val="Times New Roman CYR"/>
          <family val="1"/>
        </font>
        <alignment wrapText="1"/>
      </dxf>
    </rfmt>
    <rcc rId="0" sId="1" dxf="1">
      <nc r="A316" t="inlineStr">
        <is>
          <t>Обеспечение компенсации питания родителям (законным представителям) обучающихся в муниципальных общеобразовательных организациях, имеющих статус обучающихся с ограниченными возможностями здоровья, обучение которых организовано на дому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16" t="inlineStr">
        <is>
          <t>969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16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16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16" t="inlineStr">
        <is>
          <t>10201 S2Л40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1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16">
        <f>G317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254" sId="1" ref="A316:XFD316" action="deleteRow">
    <rfmt sheetId="1" xfDxf="1" sqref="A316:XFD316" start="0" length="0">
      <dxf>
        <font>
          <i/>
          <name val="Times New Roman CYR"/>
          <family val="1"/>
        </font>
        <alignment wrapText="1"/>
      </dxf>
    </rfmt>
    <rcc rId="0" sId="1" dxf="1">
      <nc r="A316" t="inlineStr">
        <is>
          <t>Субсидии бюджетным учреждениям на иные цели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16" t="inlineStr">
        <is>
          <t>969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16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16" t="inlineStr">
        <is>
          <t>02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16" t="inlineStr">
        <is>
          <t>10201 S2Л40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16" t="inlineStr">
        <is>
          <t>612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16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0255" sId="1" numFmtId="4">
    <oc r="G321">
      <v>4444.1000000000004</v>
    </oc>
    <nc r="G321"/>
  </rcc>
  <rrc rId="10256" sId="1" ref="A320:XFD320" action="deleteRow">
    <undo index="65535" exp="ref" v="1" dr="G320" r="G302" sId="1"/>
    <rfmt sheetId="1" xfDxf="1" sqref="A320:XFD320" start="0" length="0">
      <dxf>
        <font>
          <i/>
          <name val="Times New Roman CYR"/>
          <family val="1"/>
        </font>
        <alignment wrapText="1"/>
      </dxf>
    </rfmt>
    <rcc rId="0" sId="1" dxf="1">
      <nc r="A320" t="inlineStr">
        <is>
      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20" t="inlineStr">
        <is>
          <t>969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20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20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20" t="inlineStr">
        <is>
          <t>102EВ 51790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2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20">
        <f>G321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257" sId="1" ref="A320:XFD320" action="deleteRow">
    <rfmt sheetId="1" xfDxf="1" sqref="A320:XFD320" start="0" length="0">
      <dxf>
        <font>
          <i/>
          <name val="Times New Roman CYR"/>
          <family val="1"/>
        </font>
        <alignment wrapText="1"/>
      </dxf>
    </rfmt>
    <rcc rId="0" sId="1" dxf="1">
      <nc r="A320" t="inlineStr">
        <is>
  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20" t="inlineStr">
        <is>
          <t>969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20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20" t="inlineStr">
        <is>
          <t>02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20" t="inlineStr">
        <is>
          <t>102EВ 51790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20" t="inlineStr">
        <is>
          <t>611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20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0258" sId="1" ref="A303:XFD303" action="deleteRow">
    <undo index="65535" exp="ref" v="1" dr="G303" r="G302" sId="1"/>
    <rfmt sheetId="1" xfDxf="1" sqref="A303:XFD303" start="0" length="0">
      <dxf>
        <font>
          <name val="Times New Roman CYR"/>
          <family val="1"/>
        </font>
        <alignment wrapText="1"/>
      </dxf>
    </rfmt>
    <rcc rId="0" sId="1" dxf="1">
      <nc r="A303" t="inlineStr">
        <is>
          <t>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      </is>
      </nc>
      <ndxf>
        <font>
          <i/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03" t="inlineStr">
        <is>
          <t>969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3" t="inlineStr">
        <is>
          <t>07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3" t="inlineStr">
        <is>
          <t>02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03" t="inlineStr">
        <is>
          <t>10201 53030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03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03">
        <f>G304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259" sId="1" ref="A303:XFD303" action="deleteRow">
    <rfmt sheetId="1" xfDxf="1" sqref="A303:XFD303" start="0" length="0">
      <dxf>
        <font>
          <name val="Times New Roman CYR"/>
          <family val="1"/>
        </font>
        <alignment wrapText="1"/>
      </dxf>
    </rfmt>
    <rcc rId="0" sId="1" dxf="1">
      <nc r="A303" t="inlineStr">
        <is>
          <t>Субсидии бюджетным учреждениям на иные цели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03" t="inlineStr">
        <is>
          <t>969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3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3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03" t="inlineStr">
        <is>
          <t>10201 53030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03" t="inlineStr">
        <is>
          <t>612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03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0260" sId="1">
    <oc r="G302">
      <f>G309+G314+G312+G308+G318+#REF!+G303+G305+G320+G316</f>
    </oc>
    <nc r="G302">
      <f>G307+G312+G310+G306+G316+G303+G314</f>
    </nc>
  </rcc>
  <rcc rId="10261" sId="1" numFmtId="4">
    <oc r="G320">
      <v>255.2</v>
    </oc>
    <nc r="G320"/>
  </rcc>
  <rcc rId="10262" sId="1" numFmtId="4">
    <oc r="G323">
      <v>25835.78</v>
    </oc>
    <nc r="G323"/>
  </rcc>
  <rcc rId="10263" sId="1">
    <oc r="G327">
      <f>2492.1+50.9</f>
    </oc>
    <nc r="G327"/>
  </rcc>
  <rcc rId="10264" sId="1" numFmtId="4">
    <oc r="G325">
      <v>3449.1952000000001</v>
    </oc>
    <nc r="G325">
      <v>8380</v>
    </nc>
  </rcc>
  <rfmt sheetId="1" sqref="G324">
    <dxf>
      <fill>
        <patternFill>
          <bgColor rgb="FF92D050"/>
        </patternFill>
      </fill>
    </dxf>
  </rfmt>
  <rcc rId="10265" sId="1" numFmtId="4">
    <oc r="G331">
      <v>705.69799999999998</v>
    </oc>
    <nc r="G331"/>
  </rcc>
  <rcc rId="10266" sId="1" numFmtId="4">
    <oc r="G337">
      <v>6959.4070199999996</v>
    </oc>
    <nc r="G337"/>
  </rcc>
  <rcc rId="10267" sId="1" numFmtId="4">
    <oc r="G338">
      <v>19661.84073</v>
    </oc>
    <nc r="G338"/>
  </rcc>
  <rcc rId="10268" sId="1" numFmtId="4">
    <oc r="G343">
      <v>4694.2389800000001</v>
    </oc>
    <nc r="G343"/>
  </rcc>
  <rcc rId="10269" sId="1" numFmtId="4">
    <oc r="G344">
      <v>10051.65927</v>
    </oc>
    <nc r="G344"/>
  </rcc>
  <rcc rId="10270" sId="1" numFmtId="4">
    <oc r="G346">
      <v>358.01463999999999</v>
    </oc>
    <nc r="G346"/>
  </rcc>
  <rrc rId="10271" sId="1" ref="A342:XFD342" action="deleteRow">
    <undo index="65535" exp="ref" v="1" dr="G342" r="G335" sId="1"/>
    <rfmt sheetId="1" xfDxf="1" sqref="A342:XFD342" start="0" length="0">
      <dxf>
        <font>
          <i/>
          <name val="Times New Roman CYR"/>
          <family val="1"/>
        </font>
        <alignment wrapText="1"/>
      </dxf>
    </rfmt>
    <rcc rId="0" sId="1" dxf="1">
      <nc r="A342" t="inlineStr">
        <is>
          <t>Исполнение расходных обязательств муниципальных районов (городских округов)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42" t="inlineStr">
        <is>
          <t>969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42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42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42" t="inlineStr">
        <is>
          <t>10301 S2160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4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42">
        <f>G343+G344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272" sId="1" ref="A342:XFD342" action="deleteRow">
    <rfmt sheetId="1" xfDxf="1" sqref="A342:XFD342" start="0" length="0">
      <dxf>
        <font>
          <i/>
          <name val="Times New Roman CYR"/>
          <family val="1"/>
        </font>
        <alignment wrapText="1"/>
      </dxf>
    </rfmt>
    <rcc rId="0" sId="1" dxf="1">
      <nc r="A342" t="inlineStr">
        <is>
  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42" t="inlineStr">
        <is>
          <t>969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42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42" t="inlineStr">
        <is>
          <t>03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42" t="inlineStr">
        <is>
          <t>10301 S2160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42" t="inlineStr">
        <is>
          <t>611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42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0273" sId="1" ref="A342:XFD342" action="deleteRow">
    <rfmt sheetId="1" xfDxf="1" sqref="A342:XFD342" start="0" length="0">
      <dxf>
        <font>
          <i/>
          <name val="Times New Roman CYR"/>
          <family val="1"/>
        </font>
        <alignment wrapText="1"/>
      </dxf>
    </rfmt>
    <rcc rId="0" sId="1" dxf="1">
      <nc r="A342" t="inlineStr">
        <is>
  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42" t="inlineStr">
        <is>
          <t>969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42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42" t="inlineStr">
        <is>
          <t>03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42" t="inlineStr">
        <is>
          <t>10301 S2160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42" t="inlineStr">
        <is>
          <t>621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42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0274" sId="1" ref="A342:XFD342" action="deleteRow">
    <undo index="65535" exp="ref" v="1" dr="G342" r="G335" sId="1"/>
    <rfmt sheetId="1" xfDxf="1" sqref="A342:XFD342" start="0" length="0">
      <dxf>
        <font>
          <i/>
          <name val="Times New Roman CYR"/>
          <family val="1"/>
        </font>
        <alignment wrapText="1"/>
      </dxf>
    </rfmt>
    <rcc rId="0" sId="1" dxf="1">
      <nc r="A342" t="inlineStr">
        <is>
  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42" t="inlineStr">
        <is>
          <t>969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42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42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42" t="inlineStr">
        <is>
          <t>10301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4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42">
        <f>G343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275" sId="1" ref="A342:XFD342" action="deleteRow">
    <rfmt sheetId="1" xfDxf="1" sqref="A342:XFD342" start="0" length="0">
      <dxf>
        <font>
          <name val="Times New Roman CYR"/>
          <family val="1"/>
        </font>
        <alignment wrapText="1"/>
      </dxf>
    </rfmt>
    <rcc rId="0" sId="1" dxf="1">
      <nc r="A342" t="inlineStr">
        <is>
  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42" t="inlineStr">
        <is>
          <t>969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42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42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42" t="inlineStr">
        <is>
          <t>10301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42" t="inlineStr">
        <is>
          <t>611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42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0276" sId="1">
    <oc r="G335">
      <f>G336+G339+#REF!+#REF!</f>
    </oc>
    <nc r="G335">
      <f>G336+G339</f>
    </nc>
  </rcc>
  <rcc rId="10277" sId="1" numFmtId="4">
    <oc r="G365">
      <v>20</v>
    </oc>
    <nc r="G365"/>
  </rcc>
  <rrc rId="10278" sId="1" ref="A362:XFD362" action="deleteRow">
    <undo index="65535" exp="ref" v="1" dr="G362" r="G361" sId="1"/>
    <rfmt sheetId="1" xfDxf="1" sqref="A362:XFD362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362" t="inlineStr">
        <is>
          <t>Муниципальная Программа «Развитие муниципальной службы в Селенгинском районе на 2020 - 2024 годы»</t>
        </is>
      </nc>
      <ndxf>
        <font>
          <b/>
          <i val="0"/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2" t="inlineStr">
        <is>
          <t>969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2" t="inlineStr">
        <is>
          <t>07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2" t="inlineStr">
        <is>
          <t>09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62" t="inlineStr">
        <is>
          <t>01000 00000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62" start="0" length="0">
      <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62">
        <f>G363</f>
      </nc>
      <ndxf>
        <font>
          <b/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279" sId="1" ref="A362:XFD362" action="deleteRow">
    <rfmt sheetId="1" xfDxf="1" sqref="A362:XFD362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362" t="inlineStr">
        <is>
          <t>Основное мероприятие "Повышение квалификации, переподготовка муниципальных служащих"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2" t="inlineStr">
        <is>
          <t>969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2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2" t="inlineStr">
        <is>
          <t>09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62" t="inlineStr">
        <is>
          <t>01002 00000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62" start="0" length="0">
      <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62">
        <f>G363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280" sId="1" ref="A362:XFD362" action="deleteRow">
    <rfmt sheetId="1" xfDxf="1" sqref="A362:XFD362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362" t="inlineStr">
        <is>
          <t>Создание условия для профессионального развития и подготовке кадров муниципальной службы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2" t="inlineStr">
        <is>
          <t>969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2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2" t="inlineStr">
        <is>
          <t>09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62" t="inlineStr">
        <is>
          <t>01002 S2870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62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62">
        <f>G363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281" sId="1" ref="A362:XFD362" action="deleteRow">
    <rfmt sheetId="1" xfDxf="1" sqref="A362:XFD362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362" t="inlineStr">
        <is>
          <t>Прочие закупки товаров, работ и услуг для государственных (муниципальных) нужд</t>
        </is>
      </nc>
      <ndxf>
        <font>
          <i val="0"/>
          <color indexed="8"/>
          <name val="Times New Roman"/>
          <family val="1"/>
        </font>
        <fill>
          <patternFill>
            <bgColor indexed="6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2" t="inlineStr">
        <is>
          <t>969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2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2" t="inlineStr">
        <is>
          <t>09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62" t="inlineStr">
        <is>
          <t>01002 S2870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62" t="inlineStr">
        <is>
          <t>244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62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0282" sId="1" numFmtId="4">
    <oc r="G373">
      <v>611.6</v>
    </oc>
    <nc r="G373"/>
  </rcc>
  <rcc rId="10283" sId="1" numFmtId="4">
    <oc r="G374">
      <v>218.68226999999999</v>
    </oc>
    <nc r="G374"/>
  </rcc>
  <rcc rId="10284" sId="1" numFmtId="4">
    <oc r="G376">
      <v>3739.1750299999999</v>
    </oc>
    <nc r="G376"/>
  </rcc>
  <rcc rId="10285" sId="1" numFmtId="4">
    <oc r="G377">
      <v>9.4677299999999995</v>
    </oc>
    <nc r="G377"/>
  </rcc>
  <rcc rId="10286" sId="1" numFmtId="4">
    <oc r="G378">
      <v>108.95</v>
    </oc>
    <nc r="G378"/>
  </rcc>
  <rcc rId="10287" sId="1" numFmtId="4">
    <oc r="G379">
      <v>819.88499999999999</v>
    </oc>
    <nc r="G379"/>
  </rcc>
  <rcc rId="10288" sId="1" numFmtId="4">
    <oc r="G380">
      <v>3719.0776300000002</v>
    </oc>
    <nc r="G380"/>
  </rcc>
  <rcc rId="10289" sId="1" numFmtId="4">
    <oc r="G381">
      <v>856.38184000000001</v>
    </oc>
    <nc r="G381"/>
  </rcc>
  <rcc rId="10290" sId="1" numFmtId="4">
    <oc r="G382">
      <v>87.3</v>
    </oc>
    <nc r="G382"/>
  </rcc>
  <rcc rId="10291" sId="1" numFmtId="4">
    <oc r="G383">
      <v>29.753</v>
    </oc>
    <nc r="G383"/>
  </rcc>
  <rcc rId="10292" sId="1" numFmtId="4">
    <oc r="G384">
      <v>36.808</v>
    </oc>
    <nc r="G384"/>
  </rcc>
  <rcc rId="10293" sId="1" numFmtId="4">
    <oc r="G386">
      <v>20197.85757</v>
    </oc>
    <nc r="G386"/>
  </rcc>
  <rcc rId="10294" sId="1" numFmtId="4">
    <oc r="G387">
      <v>6006</v>
    </oc>
    <nc r="G387"/>
  </rcc>
  <rcc rId="10295" sId="1" numFmtId="4">
    <oc r="G389">
      <v>2937.47586</v>
    </oc>
    <nc r="G389"/>
  </rcc>
  <rcc rId="10296" sId="1" numFmtId="4">
    <oc r="G390">
      <v>710.81912999999997</v>
    </oc>
    <nc r="G390"/>
  </rcc>
  <rcc rId="10297" sId="1" numFmtId="4">
    <oc r="G391">
      <v>208.41382999999999</v>
    </oc>
    <nc r="G391"/>
  </rcc>
  <rcc rId="10298" sId="1" numFmtId="4">
    <oc r="G392">
      <v>54.32461</v>
    </oc>
    <nc r="G392"/>
  </rcc>
  <rrc rId="10299" sId="1" ref="A385:XFD385" action="deleteRow">
    <undo index="65535" exp="ref" v="1" dr="G385" r="G369" sId="1"/>
    <rfmt sheetId="1" xfDxf="1" sqref="A385:XFD385" start="0" length="0">
      <dxf>
        <font>
          <i/>
          <name val="Times New Roman CYR"/>
          <family val="1"/>
        </font>
        <alignment wrapText="1"/>
      </dxf>
    </rfmt>
    <rcc rId="0" sId="1" dxf="1">
      <nc r="A385" t="inlineStr">
        <is>
          <t>Софинансирование расходных обязательств муниципальных районов (городских округов)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85" t="inlineStr">
        <is>
          <t>969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85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85" t="inlineStr">
        <is>
          <t>09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85" t="inlineStr">
        <is>
          <t>10501 S2160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8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85">
        <f>G386+G387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300" sId="1" ref="A385:XFD385" action="deleteRow">
    <rfmt sheetId="1" xfDxf="1" sqref="A385:XFD385" start="0" length="0">
      <dxf>
        <font>
          <i/>
          <name val="Times New Roman CYR"/>
          <family val="1"/>
        </font>
        <alignment wrapText="1"/>
      </dxf>
    </rfmt>
    <rcc rId="0" sId="1" dxf="1">
      <nc r="A385" t="inlineStr">
        <is>
          <t xml:space="preserve">Фонд оплаты труда учреждений </t>
        </is>
      </nc>
      <ndxf>
        <font>
          <i val="0"/>
          <name val="Times New Roman"/>
          <family val="1"/>
        </font>
        <numFmt numFmtId="30" formatCode="@"/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85" t="inlineStr">
        <is>
          <t>969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85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85" t="inlineStr">
        <is>
          <t>09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85" t="inlineStr">
        <is>
          <t>10501  S2160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85" t="inlineStr">
        <is>
          <t>111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85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0301" sId="1" ref="A385:XFD385" action="deleteRow">
    <rfmt sheetId="1" xfDxf="1" sqref="A385:XFD385" start="0" length="0">
      <dxf>
        <font>
          <i/>
          <name val="Times New Roman CYR"/>
          <family val="1"/>
        </font>
        <alignment wrapText="1"/>
      </dxf>
    </rfmt>
    <rcc rId="0" sId="1" dxf="1">
      <nc r="A385" t="inlineStr">
        <is>
          <t>Взносы по обязательному социальному страхованию на выплаты по оплате труда работников и иные выплаты работникам учреждений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85" t="inlineStr">
        <is>
          <t>969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85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85" t="inlineStr">
        <is>
          <t>09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85" t="inlineStr">
        <is>
          <t>10501 S2160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85" t="inlineStr">
        <is>
          <t>119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85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0302" sId="1" ref="A385:XFD385" action="deleteRow">
    <undo index="65535" exp="ref" v="1" dr="G385" r="G369" sId="1"/>
    <rfmt sheetId="1" xfDxf="1" sqref="A385:XFD385" start="0" length="0">
      <dxf>
        <font>
          <name val="Times New Roman CYR"/>
          <family val="1"/>
        </font>
        <alignment wrapText="1"/>
      </dxf>
    </rfmt>
    <rcc rId="0" sId="1" dxf="1">
      <nc r="A385" t="inlineStr">
        <is>
  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85" t="inlineStr">
        <is>
          <t>969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85" t="inlineStr">
        <is>
          <t>07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85" t="inlineStr">
        <is>
          <t>09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85" t="inlineStr">
        <is>
          <t>99900 S4760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85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85">
        <f>G386+G387+G388+G389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303" sId="1" ref="A385:XFD385" action="deleteRow">
    <rfmt sheetId="1" xfDxf="1" sqref="A385:XFD385" start="0" length="0">
      <dxf>
        <font>
          <name val="Times New Roman CYR"/>
          <family val="1"/>
        </font>
        <alignment wrapText="1"/>
      </dxf>
    </rfmt>
    <rcc rId="0" sId="1" dxf="1">
      <nc r="A385" t="inlineStr">
        <is>
          <t xml:space="preserve">Фонд оплаты труда учреждений </t>
        </is>
      </nc>
      <ndxf>
        <font>
          <name val="Times New Roman"/>
          <family val="1"/>
        </font>
        <numFmt numFmtId="30" formatCode="@"/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85" t="inlineStr">
        <is>
          <t>969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85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85" t="inlineStr">
        <is>
          <t>09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85" t="inlineStr">
        <is>
          <t>99900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85" t="inlineStr">
        <is>
          <t>111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85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0304" sId="1" ref="A385:XFD385" action="deleteRow">
    <rfmt sheetId="1" xfDxf="1" sqref="A385:XFD385" start="0" length="0">
      <dxf>
        <font>
          <name val="Times New Roman CYR"/>
          <family val="1"/>
        </font>
        <alignment wrapText="1"/>
      </dxf>
    </rfmt>
    <rcc rId="0" sId="1" dxf="1">
      <nc r="A385" t="inlineStr">
        <is>
          <t>Взносы по обязательному социальному страхованию на выплаты по оплате труда работников и иные выплаты работникам учреждений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85" t="inlineStr">
        <is>
          <t>969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85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85" t="inlineStr">
        <is>
          <t>09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85" t="inlineStr">
        <is>
          <t>99900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85" t="inlineStr">
        <is>
          <t>119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85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0305" sId="1" ref="A385:XFD385" action="deleteRow">
    <rfmt sheetId="1" xfDxf="1" sqref="A385:XFD385" start="0" length="0">
      <dxf>
        <font>
          <name val="Times New Roman CYR"/>
          <family val="1"/>
        </font>
        <alignment wrapText="1"/>
      </dxf>
    </rfmt>
    <rcc rId="0" sId="1" dxf="1">
      <nc r="A385" t="inlineStr">
        <is>
          <t>Фонд оплаты труда государственных (муниципальных) органов</t>
        </is>
      </nc>
      <ndxf>
        <font>
          <name val="Times New Roman"/>
          <family val="1"/>
        </font>
        <numFmt numFmtId="30" formatCode="@"/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85" t="inlineStr">
        <is>
          <t>969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85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85" t="inlineStr">
        <is>
          <t>09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85" t="inlineStr">
        <is>
          <t>99900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85" t="inlineStr">
        <is>
          <t>121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85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0306" sId="1" ref="A385:XFD385" action="deleteRow">
    <rfmt sheetId="1" xfDxf="1" sqref="A385:XFD385" start="0" length="0">
      <dxf>
        <font>
          <name val="Times New Roman CYR"/>
          <family val="1"/>
        </font>
        <alignment wrapText="1"/>
      </dxf>
    </rfmt>
    <rcc rId="0" sId="1" dxf="1">
      <nc r="A385" t="inlineStr">
        <is>
  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85" t="inlineStr">
        <is>
          <t>969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85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85" t="inlineStr">
        <is>
          <t>09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85" t="inlineStr">
        <is>
          <t>99900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85" t="inlineStr">
        <is>
          <t>129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85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0307" sId="1">
    <oc r="G369">
      <f>G372+G375+G370+#REF!+#REF!</f>
    </oc>
    <nc r="G369">
      <f>G372+G375+G370</f>
    </nc>
  </rcc>
  <rcc rId="10308" sId="1" numFmtId="4">
    <oc r="G388">
      <v>200</v>
    </oc>
    <nc r="G388"/>
  </rcc>
  <rcc rId="10309" sId="1" numFmtId="4">
    <oc r="G391">
      <v>98</v>
    </oc>
    <nc r="G391"/>
  </rcc>
  <rcc rId="10310" sId="1" numFmtId="4">
    <oc r="G394">
      <v>21.902380000000001</v>
    </oc>
    <nc r="G394"/>
  </rcc>
  <rcc rId="10311" sId="1" numFmtId="4">
    <oc r="G395">
      <v>6.6145199999999997</v>
    </oc>
    <nc r="G395"/>
  </rcc>
  <rcc rId="10312" sId="1" numFmtId="4">
    <oc r="G396">
      <v>28.204219999999999</v>
    </oc>
    <nc r="G396"/>
  </rcc>
  <rcc rId="10313" sId="1" numFmtId="4">
    <oc r="G397">
      <v>8.5176800000000004</v>
    </oc>
    <nc r="G397"/>
  </rcc>
  <rrc rId="10314" sId="1" ref="A392:XFD392" action="deleteRow">
    <undo index="65535" exp="ref" v="1" dr="G392" r="G361" sId="1"/>
    <rfmt sheetId="1" xfDxf="1" sqref="A392:XFD392" start="0" length="0">
      <dxf>
        <font>
          <name val="Times New Roman CYR"/>
          <family val="1"/>
        </font>
        <alignment wrapText="1"/>
      </dxf>
    </rfmt>
    <rcc rId="0" sId="1" dxf="1">
      <nc r="A392" t="inlineStr">
        <is>
          <t>Непрограммные расходы</t>
        </is>
      </nc>
      <ndxf>
        <font>
          <b/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92" t="inlineStr">
        <is>
          <t>968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92" t="inlineStr">
        <is>
          <t>07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92" t="inlineStr">
        <is>
          <t>09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92" t="inlineStr">
        <is>
          <t>99900 00000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92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92">
        <f>G393</f>
      </nc>
      <ndxf>
        <font>
          <b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315" sId="1" ref="A392:XFD392" action="deleteRow">
    <rfmt sheetId="1" xfDxf="1" sqref="A392:XFD392" start="0" length="0">
      <dxf>
        <font>
          <name val="Times New Roman CYR"/>
          <family val="1"/>
        </font>
        <alignment wrapText="1"/>
      </dxf>
    </rfmt>
    <rcc rId="0" sId="1" dxf="1">
      <nc r="A392" t="inlineStr">
        <is>
          <t>За достижение показателей деятельности органов исполнительной власти Республики Бурятия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392">
        <v>968</v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92" t="inlineStr">
        <is>
          <t>07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92" t="inlineStr">
        <is>
          <t>09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92" t="inlineStr">
        <is>
          <t>99900 55493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92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92">
        <f>SUM(G393:G396)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316" sId="1" ref="A392:XFD392" action="deleteRow">
    <rfmt sheetId="1" xfDxf="1" sqref="A392:XFD392" start="0" length="0">
      <dxf>
        <font>
          <name val="Times New Roman CYR"/>
          <family val="1"/>
        </font>
        <alignment wrapText="1"/>
      </dxf>
    </rfmt>
    <rcc rId="0" sId="1" dxf="1">
      <nc r="A392" t="inlineStr">
        <is>
          <t xml:space="preserve">Фонд оплаты труда учреждений </t>
        </is>
      </nc>
      <ndxf>
        <font>
          <name val="Times New Roman"/>
          <family val="1"/>
        </font>
        <numFmt numFmtId="30" formatCode="@"/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392">
        <v>968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92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92" t="inlineStr">
        <is>
          <t>09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92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92" t="inlineStr">
        <is>
          <t>111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92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0317" sId="1" ref="A392:XFD392" action="deleteRow">
    <rfmt sheetId="1" xfDxf="1" sqref="A392:XFD392" start="0" length="0">
      <dxf>
        <font>
          <name val="Times New Roman CYR"/>
          <family val="1"/>
        </font>
        <alignment wrapText="1"/>
      </dxf>
    </rfmt>
    <rcc rId="0" sId="1" dxf="1">
      <nc r="A392" t="inlineStr">
        <is>
          <t>Взносы по обязательному социальному страхованию на выплаты по оплате труда работников и иные выплаты работникам учреждений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392">
        <v>968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92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92" t="inlineStr">
        <is>
          <t>09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92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92" t="inlineStr">
        <is>
          <t>119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92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0318" sId="1" ref="A392:XFD392" action="deleteRow">
    <rfmt sheetId="1" xfDxf="1" sqref="A392:XFD392" start="0" length="0">
      <dxf>
        <font>
          <name val="Times New Roman CYR"/>
          <family val="1"/>
        </font>
        <alignment wrapText="1"/>
      </dxf>
    </rfmt>
    <rcc rId="0" sId="1" dxf="1">
      <nc r="A392" t="inlineStr">
        <is>
          <t>Фонд оплаты труда государственных (муниципальных) органов</t>
        </is>
      </nc>
      <ndxf>
        <font>
          <name val="Times New Roman"/>
          <family val="1"/>
        </font>
        <numFmt numFmtId="30" formatCode="@"/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392">
        <v>968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92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92" t="inlineStr">
        <is>
          <t>09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92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92" t="inlineStr">
        <is>
          <t>121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92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0319" sId="1" ref="A392:XFD392" action="deleteRow">
    <rfmt sheetId="1" xfDxf="1" sqref="A392:XFD392" start="0" length="0">
      <dxf>
        <font>
          <name val="Times New Roman CYR"/>
          <family val="1"/>
        </font>
        <alignment wrapText="1"/>
      </dxf>
    </rfmt>
    <rcc rId="0" sId="1" dxf="1">
      <nc r="A392" t="inlineStr">
        <is>
  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392">
        <v>968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92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92" t="inlineStr">
        <is>
          <t>09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92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92" t="inlineStr">
        <is>
          <t>129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92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0320" sId="1">
    <oc r="G361">
      <f>G362+#REF!+G400</f>
    </oc>
    <nc r="G361">
      <f>G362</f>
    </nc>
  </rcc>
</revisions>
</file>

<file path=xl/revisions/revisionLog2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21" sId="1" numFmtId="4">
    <oc r="G454">
      <v>196.85059999999999</v>
    </oc>
    <nc r="G454"/>
  </rcc>
  <rrc rId="10322" sId="1" ref="A473:XFD473" action="deleteRow">
    <undo index="0" exp="ref" v="1" dr="G473" r="G470" sId="1"/>
    <rfmt sheetId="1" xfDxf="1" sqref="A473:XFD473" start="0" length="0">
      <dxf>
        <font>
          <name val="Times New Roman CYR"/>
          <family val="1"/>
        </font>
        <alignment wrapText="1"/>
      </dxf>
    </rfmt>
    <rcc rId="0" sId="1" dxf="1">
      <nc r="A473" t="inlineStr">
        <is>
          <t>Субсидия на комплексные кадастровые работы, финансируемые из средств республиканского бюджета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73" t="inlineStr">
        <is>
          <t>971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73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73" t="inlineStr">
        <is>
          <t>12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73" t="inlineStr">
        <is>
          <t>04103 S2П90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73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73">
        <f>G474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323" sId="1" ref="A473:XFD473" action="deleteRow">
    <rfmt sheetId="1" xfDxf="1" sqref="A473:XFD473" start="0" length="0">
      <dxf>
        <font>
          <name val="Times New Roman CYR"/>
          <family val="1"/>
        </font>
        <alignment wrapText="1"/>
      </dxf>
    </rfmt>
    <rcc rId="0" sId="1" dxf="1">
      <nc r="A473" t="inlineStr">
        <is>
          <t>Прочие закупки товаров, работ и услуг для государственных (муниципальных) нужд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73" t="inlineStr">
        <is>
          <t>971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73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73" t="inlineStr">
        <is>
          <t>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73" t="inlineStr">
        <is>
          <t>04103 S2П90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73" t="inlineStr">
        <is>
          <t>244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73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0324" sId="1">
    <oc r="G470">
      <f>#REF!+G471</f>
    </oc>
    <nc r="G470">
      <f>G471</f>
    </nc>
  </rcc>
</revisions>
</file>

<file path=xl/revisions/revisionLog2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25" sId="1">
    <oc r="G291">
      <f>G292+G296+G294+#REF!+#REF!</f>
    </oc>
    <nc r="G291">
      <f>G292+G296+G294</f>
    </nc>
  </rcc>
</revisions>
</file>

<file path=xl/revisions/revisionLog2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26" sId="1" numFmtId="4">
    <nc r="G170">
      <v>162122.6</v>
    </nc>
  </rcc>
  <rfmt sheetId="1" sqref="G169">
    <dxf>
      <fill>
        <patternFill>
          <bgColor rgb="FF92D050"/>
        </patternFill>
      </fill>
    </dxf>
  </rfmt>
</revisions>
</file>

<file path=xl/revisions/revisionLog2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0327" sId="1" ref="A465:XFD465" action="insertRow"/>
  <rrc rId="10328" sId="1" ref="A465:XFD465" action="insertRow"/>
  <rcc rId="10329" sId="1" odxf="1" dxf="1">
    <nc r="A465" t="inlineStr">
      <is>
        <t>Развитие транспортной инфраструктуры на сельских территориях</t>
      </is>
    </nc>
    <odxf>
      <font>
        <i val="0"/>
        <color indexed="8"/>
        <name val="Times New Roman"/>
        <family val="1"/>
      </font>
      <fill>
        <patternFill patternType="solid"/>
      </fill>
    </odxf>
    <ndxf>
      <font>
        <i/>
        <color indexed="8"/>
        <name val="Times New Roman"/>
        <family val="1"/>
      </font>
      <fill>
        <patternFill patternType="none"/>
      </fill>
    </ndxf>
  </rcc>
  <rcc rId="10330" sId="1" odxf="1" dxf="1">
    <nc r="B465" t="inlineStr">
      <is>
        <t>971</t>
      </is>
    </nc>
    <odxf>
      <font>
        <i val="0"/>
        <name val="Times New Roman"/>
        <family val="1"/>
      </font>
      <fill>
        <patternFill>
          <bgColor theme="0"/>
        </patternFill>
      </fill>
    </odxf>
    <ndxf>
      <font>
        <i/>
        <name val="Times New Roman"/>
        <family val="1"/>
      </font>
      <fill>
        <patternFill>
          <bgColor indexed="9"/>
        </patternFill>
      </fill>
    </ndxf>
  </rcc>
  <rcc rId="10331" sId="1" odxf="1" dxf="1">
    <nc r="C465" t="inlineStr">
      <is>
        <t>04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0332" sId="1" odxf="1" dxf="1">
    <nc r="D465" t="inlineStr">
      <is>
        <t>09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0333" sId="1" odxf="1" dxf="1">
    <nc r="E465" t="inlineStr">
      <is>
        <t>04304 R3720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465" start="0" length="0">
    <dxf>
      <font>
        <i/>
        <name val="Times New Roman"/>
        <family val="1"/>
      </font>
    </dxf>
  </rfmt>
  <rcc rId="10334" sId="1" odxf="1" dxf="1">
    <nc r="G465">
      <f>G466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0335" sId="1">
    <nc r="A466" t="inlineStr">
      <is>
        <t>Прочие закупки товаров, работ и услуг для государственных (муниципальных) нужд</t>
      </is>
    </nc>
  </rcc>
  <rcc rId="10336" sId="1" odxf="1" dxf="1">
    <nc r="B466" t="inlineStr">
      <is>
        <t>971</t>
      </is>
    </nc>
    <odxf>
      <fill>
        <patternFill>
          <bgColor theme="0"/>
        </patternFill>
      </fill>
    </odxf>
    <ndxf>
      <fill>
        <patternFill>
          <bgColor indexed="9"/>
        </patternFill>
      </fill>
    </ndxf>
  </rcc>
  <rcc rId="10337" sId="1">
    <nc r="C466" t="inlineStr">
      <is>
        <t>04</t>
      </is>
    </nc>
  </rcc>
  <rcc rId="10338" sId="1">
    <nc r="D466" t="inlineStr">
      <is>
        <t>09</t>
      </is>
    </nc>
  </rcc>
  <rcc rId="10339" sId="1">
    <nc r="E466" t="inlineStr">
      <is>
        <t>04304 R3720</t>
      </is>
    </nc>
  </rcc>
  <rcc rId="10340" sId="1">
    <nc r="F466" t="inlineStr">
      <is>
        <t>244</t>
      </is>
    </nc>
  </rcc>
  <rcc rId="10341" sId="1">
    <nc r="G466">
      <f>138906.1</f>
    </nc>
  </rcc>
  <rfmt sheetId="1" sqref="G465">
    <dxf>
      <fill>
        <patternFill>
          <bgColor rgb="FF92D050"/>
        </patternFill>
      </fill>
    </dxf>
  </rfmt>
  <rcc rId="10342" sId="1">
    <oc r="G461">
      <f>G462+G467</f>
    </oc>
    <nc r="G461">
      <f>G462+G467+G465</f>
    </nc>
  </rcc>
</revisions>
</file>

<file path=xl/revisions/revisionLog2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200">
    <dxf>
      <fill>
        <patternFill>
          <bgColor rgb="FF92D050"/>
        </patternFill>
      </fill>
    </dxf>
  </rfmt>
  <rcc rId="10343" sId="1">
    <nc r="G201">
      <f>47072+960.8</f>
    </nc>
  </rcc>
  <rcc rId="10344" sId="1">
    <nc r="G510">
      <f>112708.4+6083.4</f>
    </nc>
  </rcc>
  <rfmt sheetId="1" sqref="G509">
    <dxf>
      <fill>
        <patternFill patternType="solid">
          <bgColor rgb="FF92D050"/>
        </patternFill>
      </fill>
    </dxf>
  </rfmt>
</revisions>
</file>

<file path=xl/revisions/revisionLog2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45" sId="1">
    <nc r="G255">
      <f>1668.8+34.1</f>
    </nc>
  </rcc>
</revisions>
</file>

<file path=xl/revisions/revisionLog2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254">
    <dxf>
      <fill>
        <patternFill>
          <bgColor rgb="FF92D050"/>
        </patternFill>
      </fill>
    </dxf>
  </rfmt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84" sId="1" numFmtId="4">
    <oc r="G36">
      <v>1949.6</v>
    </oc>
    <nc r="G36">
      <v>2034.3</v>
    </nc>
  </rcc>
  <rcc rId="6085" sId="1" numFmtId="4">
    <oc r="G37">
      <v>588.79999999999995</v>
    </oc>
    <nc r="G37">
      <v>614.4</v>
    </nc>
  </rcc>
  <rrc rId="6086" sId="1" ref="A24:XFD24" action="insertRow">
    <undo index="65535" exp="area" ref3D="1" dr="$A$483:$XFD$483" dn="Z_B67934D4_E797_41BD_A015_871403995F47_.wvu.Rows" sId="1"/>
    <undo index="65535" exp="area" ref3D="1" dr="$A$456:$XFD$456" dn="Z_B67934D4_E797_41BD_A015_871403995F47_.wvu.Rows" sId="1"/>
    <undo index="65535" exp="area" ref3D="1" dr="$A$428:$XFD$428" dn="Z_B67934D4_E797_41BD_A015_871403995F47_.wvu.Rows" sId="1"/>
    <undo index="65535" exp="area" ref3D="1" dr="$A$410:$XFD$411" dn="Z_B67934D4_E797_41BD_A015_871403995F47_.wvu.Rows" sId="1"/>
    <undo index="65535" exp="area" ref3D="1" dr="$A$400:$XFD$401" dn="Z_B67934D4_E797_41BD_A015_871403995F47_.wvu.Rows" sId="1"/>
    <undo index="65535" exp="area" ref3D="1" dr="$A$366:$XFD$371" dn="Z_B67934D4_E797_41BD_A015_871403995F47_.wvu.Rows" sId="1"/>
  </rrc>
  <rrc rId="6087" sId="1" ref="A26:XFD26" action="insertRow">
    <undo index="65535" exp="area" ref3D="1" dr="$A$484:$XFD$484" dn="Z_B67934D4_E797_41BD_A015_871403995F47_.wvu.Rows" sId="1"/>
    <undo index="65535" exp="area" ref3D="1" dr="$A$457:$XFD$457" dn="Z_B67934D4_E797_41BD_A015_871403995F47_.wvu.Rows" sId="1"/>
    <undo index="65535" exp="area" ref3D="1" dr="$A$429:$XFD$429" dn="Z_B67934D4_E797_41BD_A015_871403995F47_.wvu.Rows" sId="1"/>
    <undo index="65535" exp="area" ref3D="1" dr="$A$411:$XFD$412" dn="Z_B67934D4_E797_41BD_A015_871403995F47_.wvu.Rows" sId="1"/>
    <undo index="65535" exp="area" ref3D="1" dr="$A$401:$XFD$402" dn="Z_B67934D4_E797_41BD_A015_871403995F47_.wvu.Rows" sId="1"/>
    <undo index="65535" exp="area" ref3D="1" dr="$A$367:$XFD$372" dn="Z_B67934D4_E797_41BD_A015_871403995F47_.wvu.Rows" sId="1"/>
  </rrc>
  <rcc rId="6088" sId="1" odxf="1" dxf="1">
    <nc r="A24" t="inlineStr">
      <is>
        <t>Иные выплаты персоналу государственных (муниципальных) органов, за исключением фонда оплаты труда</t>
      </is>
    </nc>
    <odxf>
      <fill>
        <patternFill>
          <bgColor indexed="65"/>
        </patternFill>
      </fill>
    </odxf>
    <ndxf>
      <fill>
        <patternFill>
          <bgColor theme="0"/>
        </patternFill>
      </fill>
    </ndxf>
  </rcc>
  <rcc rId="6089" sId="1">
    <nc r="A26" t="inlineStr">
      <is>
        <t>Закупка товаров, работ и услуг в сфере информационно-коммуникационных технологий</t>
      </is>
    </nc>
  </rcc>
  <rcc rId="6090" sId="1" numFmtId="4">
    <oc r="G23">
      <v>1016.7</v>
    </oc>
    <nc r="G23">
      <v>1060.9000000000001</v>
    </nc>
  </rcc>
  <rcc rId="6091" sId="1">
    <nc r="C24" t="inlineStr">
      <is>
        <t>01</t>
      </is>
    </nc>
  </rcc>
  <rcc rId="6092" sId="1">
    <nc r="D24" t="inlineStr">
      <is>
        <t>03</t>
      </is>
    </nc>
  </rcc>
  <rcc rId="6093" sId="1">
    <nc r="E24" t="inlineStr">
      <is>
        <t>99900 81020</t>
      </is>
    </nc>
  </rcc>
  <rcc rId="6094" sId="1">
    <nc r="F24" t="inlineStr">
      <is>
        <t>122</t>
      </is>
    </nc>
  </rcc>
  <rcc rId="6095" sId="1" numFmtId="4">
    <nc r="G24">
      <v>150</v>
    </nc>
  </rcc>
  <rcc rId="6096" sId="1" numFmtId="4">
    <oc r="G25">
      <v>307</v>
    </oc>
    <nc r="G25">
      <v>320.39999999999998</v>
    </nc>
  </rcc>
  <rcc rId="6097" sId="1">
    <nc r="C26" t="inlineStr">
      <is>
        <t>01</t>
      </is>
    </nc>
  </rcc>
  <rcc rId="6098" sId="1">
    <nc r="D26" t="inlineStr">
      <is>
        <t>03</t>
      </is>
    </nc>
  </rcc>
  <rcc rId="6099" sId="1">
    <nc r="E26" t="inlineStr">
      <is>
        <t>99900 81020</t>
      </is>
    </nc>
  </rcc>
  <rcc rId="6100" sId="1">
    <nc r="F26" t="inlineStr">
      <is>
        <t>242</t>
      </is>
    </nc>
  </rcc>
  <rcc rId="6101" sId="1">
    <nc r="G26">
      <f>25+8</f>
    </nc>
  </rcc>
  <rcc rId="6102" sId="1" numFmtId="4">
    <oc r="G27">
      <v>100</v>
    </oc>
    <nc r="G27">
      <v>200</v>
    </nc>
  </rcc>
  <rcc rId="6103" sId="1">
    <nc r="B24" t="inlineStr">
      <is>
        <t>845</t>
      </is>
    </nc>
  </rcc>
  <rcc rId="6104" sId="1">
    <nc r="B26" t="inlineStr">
      <is>
        <t>845</t>
      </is>
    </nc>
  </rcc>
  <rcc rId="6105" sId="1">
    <oc r="G22">
      <f>SUM(G23:G27)</f>
    </oc>
    <nc r="G22">
      <f>SUM(G23:G27)</f>
    </nc>
  </rcc>
  <rcc rId="6106" sId="1" numFmtId="4">
    <oc r="G29">
      <v>1559.8</v>
    </oc>
    <nc r="G29">
      <v>1627.5</v>
    </nc>
  </rcc>
  <rcc rId="6107" sId="1" numFmtId="4">
    <oc r="G30">
      <v>100</v>
    </oc>
    <nc r="G30">
      <v>200</v>
    </nc>
  </rcc>
  <rcc rId="6108" sId="1" numFmtId="4">
    <oc r="G31">
      <v>471.1</v>
    </oc>
    <nc r="G31">
      <v>491.5</v>
    </nc>
  </rcc>
</revisions>
</file>

<file path=xl/revisions/revisionLog2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46" sId="1" numFmtId="4">
    <oc r="G631">
      <v>1371.8</v>
    </oc>
    <nc r="G631"/>
  </rcc>
  <rcc rId="10347" sId="1" numFmtId="4">
    <oc r="G634">
      <v>245.02019000000001</v>
    </oc>
    <nc r="G634"/>
  </rcc>
  <rcc rId="10348" sId="1" numFmtId="4">
    <oc r="G645">
      <v>2249.1291900000001</v>
    </oc>
    <nc r="G645"/>
  </rcc>
  <rcc rId="10349" sId="1" numFmtId="4">
    <oc r="G652">
      <v>20.04</v>
    </oc>
    <nc r="G652"/>
  </rcc>
  <rcc rId="10350" sId="1" numFmtId="4">
    <oc r="G653">
      <v>598.47299999999996</v>
    </oc>
    <nc r="G653"/>
  </rcc>
  <rcc rId="10351" sId="1" numFmtId="4">
    <oc r="G654">
      <v>599.6</v>
    </oc>
    <nc r="G654"/>
  </rcc>
  <rcc rId="10352" sId="1" numFmtId="4">
    <oc r="G658">
      <v>2666.6</v>
    </oc>
    <nc r="G658"/>
  </rcc>
  <rcc rId="10353" sId="1" numFmtId="4">
    <oc r="G659">
      <v>805.3</v>
    </oc>
    <nc r="G659"/>
  </rcc>
  <rcc rId="10354" sId="1" numFmtId="4">
    <oc r="G662">
      <v>20</v>
    </oc>
    <nc r="G662"/>
  </rcc>
  <rcc rId="10355" sId="1" numFmtId="4">
    <oc r="G668">
      <v>20671.988819999999</v>
    </oc>
    <nc r="G668"/>
  </rcc>
  <rcc rId="10356" sId="1" numFmtId="4">
    <oc r="G670">
      <v>1370.7852700000001</v>
    </oc>
    <nc r="G670"/>
  </rcc>
  <rcc rId="10357" sId="1" numFmtId="4">
    <oc r="G672">
      <v>7000</v>
    </oc>
    <nc r="G672"/>
  </rcc>
  <rfmt sheetId="1" sqref="G674">
    <dxf>
      <fill>
        <patternFill>
          <bgColor rgb="FF92D050"/>
        </patternFill>
      </fill>
    </dxf>
  </rfmt>
  <rcc rId="10358" sId="1" numFmtId="4">
    <oc r="G676">
      <v>3578.3205400000002</v>
    </oc>
    <nc r="G676"/>
  </rcc>
  <rcc rId="10359" sId="1" numFmtId="4">
    <oc r="G678">
      <v>119.80682</v>
    </oc>
    <nc r="G678"/>
  </rcc>
  <rcc rId="10360" sId="1" numFmtId="4">
    <oc r="G680">
      <v>818.98474999999996</v>
    </oc>
    <nc r="G680"/>
  </rcc>
  <rcc rId="10361" sId="1" numFmtId="4">
    <oc r="G684">
      <v>200</v>
    </oc>
    <nc r="G684"/>
  </rcc>
  <rcc rId="10362" sId="1" numFmtId="4">
    <oc r="G690">
      <v>13.3</v>
    </oc>
    <nc r="G690"/>
  </rcc>
  <rcc rId="10363" sId="1" numFmtId="4">
    <oc r="G694">
      <v>511.9</v>
    </oc>
    <nc r="G694"/>
  </rcc>
  <rcc rId="10364" sId="1" numFmtId="4">
    <oc r="G695">
      <v>154.6</v>
    </oc>
    <nc r="G695"/>
  </rcc>
  <rcc rId="10365" sId="1" numFmtId="4">
    <oc r="G697">
      <v>1767.5</v>
    </oc>
    <nc r="G697"/>
  </rcc>
  <rcc rId="10366" sId="1" numFmtId="4">
    <oc r="G698">
      <v>533.79999999999995</v>
    </oc>
    <nc r="G698"/>
  </rcc>
  <rcc rId="10367" sId="1" numFmtId="4">
    <oc r="G699">
      <v>37.799999999999997</v>
    </oc>
    <nc r="G699"/>
  </rcc>
  <rcc rId="10368" sId="1" numFmtId="4">
    <oc r="G700">
      <v>215.84618</v>
    </oc>
    <nc r="G700"/>
  </rcc>
  <rcc rId="10369" sId="1" numFmtId="4">
    <oc r="G701">
      <v>4</v>
    </oc>
    <nc r="G701"/>
  </rcc>
  <rcc rId="10370" sId="1" numFmtId="4">
    <oc r="G703">
      <v>518.20000000000005</v>
    </oc>
    <nc r="G703"/>
  </rcc>
  <rcc rId="10371" sId="1" numFmtId="4">
    <oc r="G704">
      <v>131.1</v>
    </oc>
    <nc r="G704"/>
  </rcc>
  <rcc rId="10372" sId="1" numFmtId="4">
    <oc r="G705">
      <v>220.5</v>
    </oc>
    <nc r="G705"/>
  </rcc>
  <rcc rId="10373" sId="1" numFmtId="4">
    <oc r="G706">
      <v>63.3</v>
    </oc>
    <nc r="G706"/>
  </rcc>
  <rcc rId="10374" sId="1" numFmtId="4">
    <oc r="G709">
      <v>21.050999999999998</v>
    </oc>
    <nc r="G709"/>
  </rcc>
  <rcc rId="10375" sId="1" numFmtId="4">
    <oc r="G710">
      <v>6.3574000000000002</v>
    </oc>
    <nc r="G710"/>
  </rcc>
  <rcc rId="10376" sId="1" numFmtId="4">
    <oc r="G711">
      <v>31.33802</v>
    </oc>
    <nc r="G711"/>
  </rcc>
  <rcc rId="10377" sId="1" numFmtId="4">
    <oc r="G712">
      <v>9.4640799999999992</v>
    </oc>
    <nc r="G712"/>
  </rcc>
  <rcc rId="10378" sId="1" numFmtId="4">
    <oc r="G627">
      <v>102.04082</v>
    </oc>
    <nc r="G627">
      <v>100</v>
    </nc>
  </rcc>
  <rfmt sheetId="1" sqref="G626">
    <dxf>
      <fill>
        <patternFill>
          <bgColor rgb="FF92D050"/>
        </patternFill>
      </fill>
    </dxf>
  </rfmt>
  <rcc rId="10379" sId="1" numFmtId="4">
    <oc r="G620">
      <v>322.04343999999998</v>
    </oc>
    <nc r="G620">
      <v>309.10000000000002</v>
    </nc>
  </rcc>
  <rcc rId="10380" sId="1" numFmtId="4">
    <oc r="G619">
      <v>47.056559999999998</v>
    </oc>
    <nc r="G619">
      <v>60</v>
    </nc>
  </rcc>
  <rfmt sheetId="1" sqref="G619:G620">
    <dxf>
      <fill>
        <patternFill>
          <bgColor rgb="FF92D050"/>
        </patternFill>
      </fill>
    </dxf>
  </rfmt>
  <rcc rId="10381" sId="1" numFmtId="4">
    <oc r="G639">
      <v>229.89500000000001</v>
    </oc>
    <nc r="G639">
      <v>233.1</v>
    </nc>
  </rcc>
  <rfmt sheetId="1" sqref="G639">
    <dxf>
      <fill>
        <patternFill>
          <bgColor rgb="FF92D050"/>
        </patternFill>
      </fill>
    </dxf>
  </rfmt>
  <rcc rId="10382" sId="1" numFmtId="4">
    <oc r="G613">
      <v>10.157</v>
    </oc>
    <nc r="G613"/>
  </rcc>
  <rcc rId="10383" sId="1" numFmtId="4">
    <oc r="G614">
      <v>3.0670000000000002</v>
    </oc>
    <nc r="G614"/>
  </rcc>
  <rcc rId="10384" sId="1" numFmtId="4">
    <oc r="G610">
      <v>151</v>
    </oc>
    <nc r="G610"/>
  </rcc>
  <rcc rId="10385" sId="1" numFmtId="4">
    <oc r="G603">
      <v>1279.96048</v>
    </oc>
    <nc r="G603"/>
  </rcc>
  <rcc rId="10386" sId="1" numFmtId="4">
    <oc r="G604">
      <v>320.58100000000002</v>
    </oc>
    <nc r="G604"/>
  </rcc>
  <rcc rId="10387" sId="1" numFmtId="4">
    <oc r="G605">
      <v>138.39146</v>
    </oc>
    <nc r="G605"/>
  </rcc>
  <rcc rId="10388" sId="1" numFmtId="4">
    <oc r="G606">
      <v>40.902459999999998</v>
    </oc>
    <nc r="G606"/>
  </rcc>
  <rcc rId="10389" sId="1" numFmtId="4">
    <oc r="G596">
      <v>5718.5</v>
    </oc>
    <nc r="G596"/>
  </rcc>
  <rcc rId="10390" sId="1" numFmtId="4">
    <oc r="G597">
      <v>26</v>
    </oc>
    <nc r="G597"/>
  </rcc>
  <rcc rId="10391" sId="1" numFmtId="4">
    <oc r="G598">
      <v>1582.7</v>
    </oc>
    <nc r="G598"/>
  </rcc>
  <rcc rId="10392" sId="1" numFmtId="4">
    <oc r="G599">
      <v>145.69999999999999</v>
    </oc>
    <nc r="G599"/>
  </rcc>
  <rcc rId="10393" sId="1" numFmtId="4">
    <oc r="G600">
      <v>516.45000000000005</v>
    </oc>
    <nc r="G600"/>
  </rcc>
  <rcc rId="10394" sId="1" numFmtId="4">
    <oc r="G601">
      <v>5</v>
    </oc>
    <nc r="G601"/>
  </rcc>
  <rcc rId="10395" sId="1" numFmtId="4">
    <oc r="G593">
      <v>529.79999999999995</v>
    </oc>
    <nc r="G593"/>
  </rcc>
  <rcc rId="10396" sId="1" numFmtId="4">
    <oc r="G594">
      <v>160</v>
    </oc>
    <nc r="G594"/>
  </rcc>
  <rcc rId="10397" sId="1" numFmtId="4">
    <oc r="G588">
      <v>23.5</v>
    </oc>
    <nc r="G588"/>
  </rcc>
  <rcc rId="10398" sId="1" numFmtId="4">
    <oc r="G581">
      <v>94.2</v>
    </oc>
    <nc r="G581"/>
  </rcc>
  <rcc rId="10399" sId="1" numFmtId="4">
    <oc r="G579">
      <v>11</v>
    </oc>
    <nc r="G579"/>
  </rcc>
  <rcc rId="10400" sId="1" numFmtId="4">
    <oc r="G571">
      <v>106.20568</v>
    </oc>
    <nc r="G571"/>
  </rcc>
  <rcc rId="10401" sId="1" numFmtId="4">
    <oc r="G572">
      <v>106.20568</v>
    </oc>
    <nc r="G572"/>
  </rcc>
  <rcc rId="10402" sId="1" numFmtId="4">
    <oc r="G568">
      <v>58</v>
    </oc>
    <nc r="G568"/>
  </rcc>
  <rcc rId="10403" sId="1" numFmtId="4">
    <oc r="G569">
      <v>930.4</v>
    </oc>
    <nc r="G569"/>
  </rcc>
  <rcc rId="10404" sId="1" numFmtId="4">
    <oc r="G567">
      <v>1919.694</v>
    </oc>
    <nc r="G567"/>
  </rcc>
  <rcc rId="10405" sId="1" numFmtId="4">
    <oc r="G563">
      <v>684</v>
    </oc>
    <nc r="G563"/>
  </rcc>
  <rcc rId="10406" sId="1" numFmtId="4">
    <oc r="G561">
      <v>407.45294000000001</v>
    </oc>
    <nc r="G561"/>
  </rcc>
  <rcc rId="10407" sId="1" numFmtId="4">
    <oc r="G557">
      <v>6000</v>
    </oc>
    <nc r="G557"/>
  </rcc>
  <rcc rId="10408" sId="1" numFmtId="4">
    <oc r="G555">
      <v>1003.38579</v>
    </oc>
    <nc r="G555"/>
  </rcc>
  <rcc rId="10409" sId="1" numFmtId="4">
    <oc r="G553">
      <v>4239.9832200000001</v>
    </oc>
    <nc r="G553"/>
  </rcc>
  <rcc rId="10410" sId="1" numFmtId="4">
    <oc r="G549">
      <v>730</v>
    </oc>
    <nc r="G549"/>
  </rcc>
  <rcc rId="10411" sId="1" numFmtId="4">
    <oc r="G547">
      <v>209.89400000000001</v>
    </oc>
    <nc r="G547"/>
  </rcc>
  <rcc rId="10412" sId="1" numFmtId="4">
    <oc r="G543">
      <v>3000</v>
    </oc>
    <nc r="G543"/>
  </rcc>
  <rcc rId="10413" sId="1" numFmtId="4">
    <oc r="G541">
      <v>256.46740999999997</v>
    </oc>
    <nc r="G541"/>
  </rcc>
  <rcc rId="10414" sId="1" numFmtId="4">
    <oc r="G539">
      <v>3620.0581200000001</v>
    </oc>
    <nc r="G539"/>
  </rcc>
  <rcc rId="10415" sId="1" numFmtId="4">
    <oc r="G532">
      <v>95.4</v>
    </oc>
    <nc r="G532"/>
  </rcc>
  <rcc rId="10416" sId="1" numFmtId="4">
    <oc r="G526">
      <v>30</v>
    </oc>
    <nc r="G526"/>
  </rcc>
  <rcc rId="10417" sId="1" numFmtId="4">
    <oc r="G527">
      <v>60</v>
    </oc>
    <nc r="G527"/>
  </rcc>
  <rcc rId="10418" sId="1" numFmtId="4">
    <oc r="G522">
      <v>794.89128000000005</v>
    </oc>
    <nc r="G522"/>
  </rcc>
  <rcc rId="10419" sId="1" numFmtId="4">
    <oc r="G518">
      <v>12142.3</v>
    </oc>
    <nc r="G518"/>
  </rcc>
  <rcc rId="10420" sId="1" numFmtId="4">
    <oc r="G520">
      <v>13483.5</v>
    </oc>
    <nc r="G520">
      <v>13346.3</v>
    </nc>
  </rcc>
  <rfmt sheetId="1" sqref="G520">
    <dxf>
      <fill>
        <patternFill>
          <bgColor rgb="FF92D050"/>
        </patternFill>
      </fill>
    </dxf>
  </rfmt>
  <rcc rId="10421" sId="1" numFmtId="4">
    <oc r="G559">
      <v>13983.864</v>
    </oc>
    <nc r="G559">
      <v>13984</v>
    </nc>
  </rcc>
  <rcc rId="10422" sId="1" numFmtId="4">
    <oc r="G583">
      <v>7413.2039999999997</v>
    </oc>
    <nc r="G583">
      <v>7413</v>
    </nc>
  </rcc>
  <rcc rId="10423" sId="1" numFmtId="4">
    <oc r="G545">
      <v>7729.5320000000002</v>
    </oc>
    <nc r="G545">
      <v>7523</v>
    </nc>
  </rcc>
  <rfmt sheetId="1" sqref="G583">
    <dxf>
      <fill>
        <patternFill>
          <bgColor rgb="FF92D050"/>
        </patternFill>
      </fill>
    </dxf>
  </rfmt>
  <rfmt sheetId="1" sqref="G559">
    <dxf>
      <fill>
        <patternFill>
          <bgColor rgb="FF92D050"/>
        </patternFill>
      </fill>
    </dxf>
  </rfmt>
  <rfmt sheetId="1" sqref="G545">
    <dxf>
      <fill>
        <patternFill>
          <bgColor rgb="FF92D050"/>
        </patternFill>
      </fill>
    </dxf>
  </rfmt>
</revisions>
</file>

<file path=xl/revisions/revisionLog2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24" sId="1" numFmtId="4">
    <oc r="G576">
      <v>1118.0999999999999</v>
    </oc>
    <nc r="G576"/>
  </rcc>
</revisions>
</file>

<file path=xl/revisions/revisionLog2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25" sId="1" numFmtId="4">
    <oc r="G583">
      <v>7413</v>
    </oc>
    <nc r="G583">
      <v>7707.5</v>
    </nc>
  </rcc>
  <rcc rId="10426" sId="1" numFmtId="4">
    <oc r="G559">
      <v>13984</v>
    </oc>
    <nc r="G559">
      <v>12942.4</v>
    </nc>
  </rcc>
  <rcc rId="10427" sId="1" numFmtId="4">
    <oc r="G545">
      <v>7523</v>
    </oc>
    <nc r="G545">
      <v>8270.1</v>
    </nc>
  </rcc>
</revisions>
</file>

<file path=xl/revisions/revisionLog2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28" sId="1" numFmtId="4">
    <oc r="G748">
      <v>3254128.4774000002</v>
    </oc>
    <nc r="G748">
      <v>1667227.4</v>
    </nc>
  </rcc>
</revisions>
</file>

<file path=xl/revisions/revisionLog2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29" sId="1">
    <oc r="G255">
      <f>1668.8+34.1</f>
    </oc>
    <nc r="G255">
      <f>1668.7+34.1</f>
    </nc>
  </rcc>
</revisions>
</file>

<file path=xl/revisions/revisionLog2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30" sId="1" numFmtId="4">
    <nc r="G168">
      <v>16733.400000000001</v>
    </nc>
  </rcc>
  <rcc rId="10431" sId="1">
    <nc r="H168">
      <v>16733.400000000001</v>
    </nc>
  </rcc>
  <rrc rId="10432" sId="1" ref="A172:XFD172" action="deleteRow">
    <undo index="65535" exp="ref" v="1" dr="G172" r="G164" sId="1"/>
    <rfmt sheetId="1" xfDxf="1" sqref="A172:XFD172" start="0" length="0">
      <dxf>
        <font>
          <i/>
          <name val="Times New Roman CYR"/>
          <family val="1"/>
        </font>
        <alignment wrapText="1"/>
      </dxf>
    </rfmt>
    <rcc rId="0" sId="1" dxf="1">
      <nc r="A172" t="inlineStr">
        <is>
          <t>Возмещение части затрат на уплату лизинговых платежей в связи с приобретением специализированных транспортных средств для содержания автомобильных дорог общего пользования местного значения за счет средств Дорожного фонда Республики Бурятия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2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2" t="inlineStr">
        <is>
          <t>04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2" t="inlineStr">
        <is>
          <t>09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2" t="inlineStr">
        <is>
          <t>04304 S23Д0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72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72">
        <f>G173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433" sId="1" ref="A172:XFD172" action="deleteRow">
    <rfmt sheetId="1" xfDxf="1" sqref="A172:XFD172" start="0" length="0">
      <dxf>
        <font>
          <i/>
          <name val="Times New Roman CYR"/>
          <family val="1"/>
        </font>
        <alignment wrapText="1"/>
      </dxf>
    </rfmt>
    <rcc rId="0" sId="1" dxf="1">
      <nc r="A172" t="inlineStr">
        <is>
          <t>Субсидии автономным учреждениям на иные цели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2" t="inlineStr">
        <is>
          <t>968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2" t="inlineStr">
        <is>
          <t>04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2" t="inlineStr">
        <is>
          <t>09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2" t="inlineStr">
        <is>
          <t>04304 S23Д0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2" t="inlineStr">
        <is>
          <t>622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72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0434" sId="1" ref="A157:XFD157" action="deleteRow">
    <undo index="65535" exp="ref" v="1" dr="G157" r="G37" sId="1"/>
    <rfmt sheetId="1" xfDxf="1" sqref="A157:XFD157" start="0" length="0">
      <dxf>
        <font>
          <i/>
          <name val="Times New Roman CYR"/>
          <family val="1"/>
        </font>
        <alignment wrapText="1"/>
      </dxf>
    </rfmt>
    <rcc rId="0" sId="1" dxf="1">
      <nc r="A157" t="inlineStr">
        <is>
          <t>Водное хозяйство</t>
        </is>
      </nc>
      <ndxf>
        <font>
          <b/>
          <i val="0"/>
          <name val="Times New Roman"/>
          <family val="1"/>
        </font>
        <fill>
          <patternFill patternType="solid">
            <bgColor indexed="41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7" t="inlineStr">
        <is>
          <t>968</t>
        </is>
      </nc>
      <ndxf>
        <font>
          <b/>
          <i val="0"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7" t="inlineStr">
        <is>
          <t>04</t>
        </is>
      </nc>
      <ndxf>
        <font>
          <b/>
          <i val="0"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57" t="inlineStr">
        <is>
          <t>08</t>
        </is>
      </nc>
      <ndxf>
        <font>
          <b/>
          <i val="0"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57" start="0" length="0">
      <dxf>
        <font>
          <b/>
          <i val="0"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57" start="0" length="0">
      <dxf>
        <font>
          <b/>
          <i val="0"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57">
        <f>G158</f>
      </nc>
      <ndxf>
        <font>
          <b/>
          <i val="0"/>
          <name val="Times New Roman"/>
          <family val="1"/>
        </font>
        <numFmt numFmtId="165" formatCode="0.00000"/>
        <fill>
          <patternFill patternType="solid">
            <bgColor rgb="FFCCFFFF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435" sId="1" ref="A157:XFD157" action="deleteRow">
    <rfmt sheetId="1" xfDxf="1" sqref="A157:XFD157" start="0" length="0">
      <dxf>
        <font>
          <i/>
          <name val="Times New Roman CYR"/>
          <family val="1"/>
        </font>
        <alignment wrapText="1"/>
      </dxf>
    </rfmt>
    <rcc rId="0" sId="1" dxf="1">
      <nc r="A157" t="inlineStr">
        <is>
          <t>Непрограммные расходы</t>
        </is>
      </nc>
      <ndxf>
        <font>
          <b/>
          <i val="0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7" t="inlineStr">
        <is>
          <t>968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7" t="inlineStr">
        <is>
          <t>04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57" t="inlineStr">
        <is>
          <t>08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57" t="inlineStr">
        <is>
          <t>99900 00000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57" start="0" length="0">
      <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57">
        <f>G158</f>
      </nc>
      <ndxf>
        <font>
          <b/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436" sId="1" ref="A157:XFD157" action="deleteRow">
    <rfmt sheetId="1" xfDxf="1" sqref="A157:XFD157" start="0" length="0">
      <dxf>
        <font>
          <i/>
          <name val="Times New Roman CYR"/>
          <family val="1"/>
        </font>
        <alignment wrapText="1"/>
      </dxf>
    </rfmt>
    <rcc rId="0" sId="1" dxf="1">
      <nc r="A157" t="inlineStr">
        <is>
          <t>Приобретение подвижного состава пассажирского транспорта общего пользования (за счет специального казначейского кредита)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7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7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57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57" t="inlineStr">
        <is>
          <t>9990097010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57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57">
        <f>G158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437" sId="1" ref="A157:XFD157" action="deleteRow">
    <rfmt sheetId="1" xfDxf="1" sqref="A157:XFD157" start="0" length="0">
      <dxf>
        <font>
          <i/>
          <name val="Times New Roman CYR"/>
          <family val="1"/>
        </font>
        <alignment wrapText="1"/>
      </dxf>
    </rfmt>
    <rcc rId="0" sId="1" dxf="1">
      <nc r="A157" t="inlineStr">
        <is>
          <t>Прочие закупки товаров, работ и услуг для государственных (муниципальных) нужд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7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7" t="inlineStr">
        <is>
          <t>04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57" t="inlineStr">
        <is>
          <t>08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57" t="inlineStr">
        <is>
          <t>9990097010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57" t="inlineStr">
        <is>
          <t>244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57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0438" sId="1" ref="A152:XFD152" action="deleteRow">
    <undo index="65535" exp="ref" v="1" dr="G152" r="G144" sId="1"/>
    <rfmt sheetId="1" xfDxf="1" sqref="A152:XFD152" start="0" length="0">
      <dxf>
        <font>
          <i/>
          <name val="Times New Roman CYR"/>
          <family val="1"/>
        </font>
        <alignment wrapText="1"/>
      </dxf>
    </rfmt>
    <rcc rId="0" sId="1" dxf="1">
      <nc r="A152" t="inlineStr">
        <is>
          <t>Сельское хозяйство и рыболовство</t>
        </is>
      </nc>
      <ndxf>
        <font>
          <b/>
          <i val="0"/>
          <name val="Times New Roman"/>
          <family val="1"/>
        </font>
        <fill>
          <patternFill patternType="solid">
            <bgColor indexed="41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2" t="inlineStr">
        <is>
          <t>968</t>
        </is>
      </nc>
      <ndxf>
        <font>
          <b/>
          <i val="0"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2" t="inlineStr">
        <is>
          <t>04</t>
        </is>
      </nc>
      <ndxf>
        <font>
          <b/>
          <i val="0"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52" t="inlineStr">
        <is>
          <t>06</t>
        </is>
      </nc>
      <ndxf>
        <font>
          <b/>
          <i val="0"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52" start="0" length="0">
      <dxf>
        <font>
          <b/>
          <i val="0"/>
          <name val="Times New Roman"/>
          <family val="1"/>
        </font>
        <fill>
          <patternFill patternType="solid">
            <bgColor indexed="41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52" start="0" length="0">
      <dxf>
        <font>
          <b/>
          <i val="0"/>
          <name val="Times New Roman"/>
          <family val="1"/>
        </font>
        <fill>
          <patternFill patternType="solid">
            <bgColor indexed="41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52">
        <f>G153</f>
      </nc>
      <ndxf>
        <font>
          <b/>
          <i val="0"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439" sId="1" ref="A152:XFD152" action="deleteRow">
    <rfmt sheetId="1" xfDxf="1" sqref="A152:XFD152" start="0" length="0">
      <dxf>
        <font>
          <i/>
          <name val="Times New Roman CYR"/>
          <family val="1"/>
        </font>
        <alignment wrapText="1"/>
      </dxf>
    </rfmt>
    <rcc rId="0" sId="1" dxf="1">
      <nc r="A152" t="inlineStr">
        <is>
          <t>Муниципальная Программа «Обеспечение безопасности населения от чрезвычайных ситуаций природного и техногенного характера на территории муниципального образования "Селенгинский район" на период 2020-2024 годы»</t>
        </is>
      </nc>
      <ndxf>
        <font>
          <b/>
          <i val="0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2" t="inlineStr">
        <is>
          <t>968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2" t="inlineStr">
        <is>
          <t>04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52" t="inlineStr">
        <is>
          <t>06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52" t="inlineStr">
        <is>
          <t>18000 00000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52" start="0" length="0">
      <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52">
        <f>G153</f>
      </nc>
      <ndxf>
        <font>
          <b/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440" sId="1" ref="A152:XFD152" action="deleteRow">
    <rfmt sheetId="1" xfDxf="1" sqref="A152:XFD152" start="0" length="0">
      <dxf>
        <font>
          <i/>
          <name val="Times New Roman CYR"/>
          <family val="1"/>
        </font>
        <alignment wrapText="1"/>
      </dxf>
    </rfmt>
    <rcc rId="0" sId="1" dxf="1">
      <nc r="A152" t="inlineStr">
        <is>
          <t>Основное мероприятие "Участие в предупреждении и ликвидации последствий ЧС в границах муниципального образования "Селенгинский район""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2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2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52" t="inlineStr">
        <is>
          <t>06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52" t="inlineStr">
        <is>
          <t>18001 00000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5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52">
        <f>G153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441" sId="1" ref="A152:XFD152" action="deleteRow">
    <rfmt sheetId="1" xfDxf="1" sqref="A152:XFD152" start="0" length="0">
      <dxf>
        <font>
          <i/>
          <name val="Times New Roman CYR"/>
          <family val="1"/>
        </font>
        <alignment wrapText="1"/>
      </dxf>
    </rfmt>
    <rcc rId="0" sId="1" dxf="1">
      <nc r="A152" t="inlineStr">
        <is>
          <t>Выполнение расходных обязательств по предупреждению чрезвычайных ситуаций в целях защиты населения от негативного воздействия поверхностных водных объектов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2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2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52" t="inlineStr">
        <is>
          <t>06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52" t="inlineStr">
        <is>
          <t>18001 S2М80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5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52">
        <f>G153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442" sId="1" ref="A152:XFD152" action="deleteRow">
    <rfmt sheetId="1" xfDxf="1" sqref="A152:XFD152" start="0" length="0">
      <dxf>
        <font>
          <i/>
          <name val="Times New Roman CYR"/>
          <family val="1"/>
        </font>
        <alignment wrapText="1"/>
      </dxf>
    </rfmt>
    <rcc rId="0" sId="1" dxf="1">
      <nc r="A152" t="inlineStr">
        <is>
          <t>Иные межбюджетные трансферты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2" t="inlineStr">
        <is>
          <t>968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2" t="inlineStr">
        <is>
          <t>04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52" t="inlineStr">
        <is>
          <t>06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52" t="inlineStr">
        <is>
          <t>18001 S2М80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52" t="inlineStr">
        <is>
          <t>540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52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0443" sId="1">
    <oc r="G144">
      <f>G145+G163+#REF!+G152</f>
    </oc>
    <nc r="G144">
      <f>G145+G163+G152</f>
    </nc>
  </rcc>
  <rrc rId="10444" sId="1" ref="A156:XFD156" action="deleteRow">
    <undo index="65535" exp="ref" v="1" dr="G156" r="G155" sId="1"/>
    <rfmt sheetId="1" xfDxf="1" sqref="A156:XFD156" start="0" length="0">
      <dxf>
        <font>
          <i/>
          <name val="Times New Roman CYR"/>
          <family val="1"/>
        </font>
        <alignment wrapText="1"/>
      </dxf>
    </rfmt>
    <rcc rId="0" sId="1" dxf="1">
      <nc r="A156" t="inlineStr">
        <is>
          <t>Иные межбюджетные трансферты муниципальным образованиям на содержание автомобильных дорог общего пользования местного значения, в том числе обеспечение безопасности дорожного движения и аварийно-восстановительные работы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6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6" t="inlineStr">
        <is>
          <t>04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56" t="inlineStr">
        <is>
          <t>09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56" t="inlineStr">
        <is>
          <t>04304743Д0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56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56">
        <f>G157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445" sId="1" ref="A156:XFD156" action="deleteRow">
    <rfmt sheetId="1" xfDxf="1" sqref="A156:XFD156" start="0" length="0">
      <dxf>
        <font>
          <name val="Times New Roman CYR"/>
          <family val="1"/>
        </font>
        <alignment wrapText="1"/>
      </dxf>
    </rfmt>
    <rcc rId="0" sId="1" dxf="1">
      <nc r="A156" t="inlineStr">
        <is>
          <t>Субсидии автономным учреждениям на иные цели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6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6" t="inlineStr">
        <is>
          <t>04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56" t="inlineStr">
        <is>
          <t>09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56" t="inlineStr">
        <is>
          <t>04304743Д0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56" t="inlineStr">
        <is>
          <t>622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56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0446" sId="1">
    <oc r="G155">
      <f>G169+#REF!+G167+G165</f>
    </oc>
    <nc r="G155">
      <f>G158+G156</f>
    </nc>
  </rcc>
  <rrc rId="10447" sId="1" ref="A162:XFD162" action="deleteRow">
    <undo index="0" exp="ref" v="1" dr="G162" r="G161" sId="1"/>
    <rfmt sheetId="1" xfDxf="1" sqref="A162:XFD162" start="0" length="0">
      <dxf>
        <font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162" t="inlineStr">
        <is>
          <t>Муниципальная программа  «Развитие туризма и благоустройство мест массового отдыха в Селенгинском районе на 2020-2024 годы»</t>
        </is>
      </nc>
      <ndxf>
        <font>
          <b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62" t="inlineStr">
        <is>
          <t>968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2" t="inlineStr">
        <is>
          <t>04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62" t="inlineStr">
        <is>
          <t>12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62" t="inlineStr">
        <is>
          <t>03000 00000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62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62">
        <f>G163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448" sId="1" ref="A162:XFD162" action="deleteRow">
    <rfmt sheetId="1" xfDxf="1" sqref="A162:XFD162" start="0" length="0">
      <dxf>
        <font>
          <name val="Times New Roman CYR"/>
          <family val="1"/>
        </font>
        <alignment wrapText="1"/>
      </dxf>
    </rfmt>
    <rcc rId="0" sId="1" dxf="1">
      <nc r="A162" t="inlineStr">
        <is>
          <t>Основное мероприятие "Повышение уровня благоустройства территорий массового отдыха, в том числе прилегающих к местам туристического показа"</t>
        </is>
      </nc>
      <ndxf>
        <font>
          <i/>
          <name val="Times New Roman"/>
          <family val="1"/>
        </font>
        <fill>
          <patternFill patternType="solid">
            <bgColor theme="0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62" t="inlineStr">
        <is>
          <t>968</t>
        </is>
      </nc>
      <ndxf>
        <font>
          <i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2" t="inlineStr">
        <is>
          <t>04</t>
        </is>
      </nc>
      <ndxf>
        <font>
          <i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62" t="inlineStr">
        <is>
          <t>12</t>
        </is>
      </nc>
      <ndxf>
        <font>
          <i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62" t="inlineStr">
        <is>
          <t>03002 00000</t>
        </is>
      </nc>
      <ndxf>
        <font>
          <i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62" start="0" length="0">
      <dxf>
        <font>
          <b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62">
        <f>G163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449" sId="1" ref="A162:XFD162" action="deleteRow">
    <rfmt sheetId="1" xfDxf="1" sqref="A162:XFD162" start="0" length="0">
      <dxf>
        <font>
          <name val="Times New Roman CYR"/>
          <family val="1"/>
        </font>
        <alignment wrapText="1"/>
      </dxf>
    </rfmt>
    <rcc rId="0" sId="1" dxf="1">
      <nc r="A162" t="inlineStr">
        <is>
          <t>Благоустройство территорий, прилегающих к местам туристского показа в муниципальных образованиях в Республике Бурятия</t>
        </is>
      </nc>
      <ndxf>
        <font>
          <i/>
          <name val="Times New Roman"/>
          <family val="1"/>
        </font>
        <fill>
          <patternFill patternType="solid">
            <bgColor theme="0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62" t="inlineStr">
        <is>
          <t>968</t>
        </is>
      </nc>
      <ndxf>
        <font>
          <i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2" t="inlineStr">
        <is>
          <t>04</t>
        </is>
      </nc>
      <ndxf>
        <font>
          <i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62" t="inlineStr">
        <is>
          <t>12</t>
        </is>
      </nc>
      <ndxf>
        <font>
          <i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62" t="inlineStr">
        <is>
          <t>03002 S2610</t>
        </is>
      </nc>
      <ndxf>
        <font>
          <i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62" start="0" length="0">
      <dxf>
        <font>
          <b/>
          <i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62">
        <f>G163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450" sId="1" ref="A162:XFD162" action="deleteRow">
    <rfmt sheetId="1" xfDxf="1" sqref="A162:XFD162" start="0" length="0">
      <dxf>
        <font>
          <name val="Times New Roman CYR"/>
          <family val="1"/>
        </font>
        <alignment wrapText="1"/>
      </dxf>
    </rfmt>
    <rcc rId="0" sId="1" dxf="1">
      <nc r="A162" t="inlineStr">
        <is>
          <t>Субсидии автономным учреждениям на иные цели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62" t="inlineStr">
        <is>
          <t>968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2" t="inlineStr">
        <is>
          <t>04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62" t="inlineStr">
        <is>
          <t>12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62" t="inlineStr">
        <is>
          <t>03002 S2610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62" t="inlineStr">
        <is>
          <t>622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62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0451" sId="1">
    <oc r="G161">
      <f>#REF!+G162+G166+G170</f>
    </oc>
    <nc r="G161">
      <f>G162+G166+G170</f>
    </nc>
  </rcc>
  <rrc rId="10452" sId="1" ref="A174:XFD174" action="deleteRow">
    <undo index="65535" exp="ref" v="1" dr="G174" r="G173" sId="1"/>
    <rfmt sheetId="1" xfDxf="1" sqref="A174:XFD174" start="0" length="0">
      <dxf>
        <font>
          <name val="Times New Roman CYR"/>
          <family val="1"/>
        </font>
        <alignment wrapText="1"/>
      </dxf>
    </rfmt>
    <rcc rId="0" sId="1" dxf="1">
      <nc r="A174" t="inlineStr">
        <is>
          <t>Жилищное хозяйство</t>
        </is>
      </nc>
      <ndxf>
        <font>
          <b/>
          <name val="Times New Roman"/>
          <family val="1"/>
        </font>
        <fill>
          <patternFill patternType="solid">
            <bgColor indexed="41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4" t="inlineStr">
        <is>
          <t>968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4" t="inlineStr">
        <is>
          <t>05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4" t="inlineStr">
        <is>
          <t>01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74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74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74">
        <f>G175</f>
      </nc>
      <n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453" sId="1" ref="A174:XFD174" action="deleteRow">
    <rfmt sheetId="1" xfDxf="1" sqref="A174:XFD174" start="0" length="0">
      <dxf>
        <font>
          <b/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174" t="inlineStr">
        <is>
          <t>Непрограммные расходы</t>
        </is>
      </nc>
      <ndxf>
        <font>
          <name val="Times New Roman"/>
          <family val="1"/>
        </font>
        <fill>
          <patternFill patternType="none">
            <bgColor indexed="6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4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4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4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4" t="inlineStr">
        <is>
          <t>99900 00000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7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74">
        <f>G175+G177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454" sId="1" ref="A174:XFD174" action="deleteRow">
    <rfmt sheetId="1" xfDxf="1" sqref="A174:XFD174" start="0" length="0">
      <dxf>
        <font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174" t="inlineStr">
        <is>
          <t>Обеспечение мероприятий по переселению граждан из ава-рийного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Фонда содействия реформированию жилищно-коммунального хозяйства</t>
        </is>
      </nc>
      <ndxf>
        <font>
          <i/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4" t="inlineStr">
        <is>
          <t>968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4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4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4" t="inlineStr">
        <is>
          <t>999F3 67483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74" start="0" length="0">
      <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74">
        <f>G175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455" sId="1" ref="A174:XFD174" action="deleteRow">
    <rfmt sheetId="1" xfDxf="1" sqref="A174:XFD174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174" t="inlineStr">
        <is>
          <t>Иные межбюджетные трансферты</t>
        </is>
      </nc>
      <ndxf>
        <font>
          <i val="0"/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4" t="inlineStr">
        <is>
          <t>968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4" t="inlineStr">
        <is>
          <t>05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4" t="inlineStr">
        <is>
          <t>01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4" t="inlineStr">
        <is>
          <t>999F3 67483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4" t="inlineStr">
        <is>
          <t>540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74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0456" sId="1" ref="A174:XFD174" action="deleteRow">
    <rfmt sheetId="1" xfDxf="1" sqref="A174:XFD174" start="0" length="0">
      <dxf>
        <font>
          <i/>
          <name val="Times New Roman CYR"/>
          <family val="1"/>
        </font>
        <alignment wrapText="1"/>
      </dxf>
    </rfmt>
    <rcc rId="0" sId="1" dxf="1">
      <nc r="A174" t="inlineStr">
        <is>
          <t>Обеспечение мероприятий по переселению граждан из ава-рийного жилищного фонда, в том числе переселению граж-дан из аварийного жилищно-го фонда с учетом необходи-мости развития малоэтажного жилищного строительства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4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4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4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4" t="inlineStr">
        <is>
          <t>999F3 67484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7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74">
        <f>G175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457" sId="1" ref="A174:XFD174" action="deleteRow">
    <rfmt sheetId="1" xfDxf="1" sqref="A174:XFD174" start="0" length="0">
      <dxf>
        <font>
          <i/>
          <name val="Times New Roman CYR"/>
          <family val="1"/>
        </font>
        <alignment wrapText="1"/>
      </dxf>
    </rfmt>
    <rcc rId="0" sId="1" dxf="1">
      <nc r="A174" t="inlineStr">
        <is>
          <t>Иные межбюджетные трансферты</t>
        </is>
      </nc>
      <ndxf>
        <font>
          <i val="0"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4" t="inlineStr">
        <is>
          <t>968</t>
        </is>
      </nc>
      <ndxf>
        <font>
          <i val="0"/>
          <color indexed="8"/>
          <name val="Times New Roman"/>
          <family val="1"/>
        </font>
        <numFmt numFmtId="30" formatCode="@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4" t="inlineStr">
        <is>
          <t>05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4" t="inlineStr">
        <is>
          <t>01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4" t="inlineStr">
        <is>
          <t>999F3 67484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4" t="inlineStr">
        <is>
          <t>540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74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0458" sId="1">
    <oc r="G173">
      <f>G174+#REF!+G189</f>
    </oc>
    <nc r="G173">
      <f>G174+G189</f>
    </nc>
  </rcc>
  <rrc rId="10459" sId="1" ref="A181:XFD181" action="deleteRow">
    <undo index="65535" exp="ref" v="1" dr="G181" r="G180" sId="1"/>
    <rfmt sheetId="1" xfDxf="1" sqref="A181:XFD181" start="0" length="0">
      <dxf>
        <font>
          <i/>
          <name val="Times New Roman CYR"/>
          <family val="1"/>
        </font>
        <alignment wrapText="1"/>
      </dxf>
    </rfmt>
    <rcc rId="0" sId="1" dxf="1">
      <nc r="A181" t="inlineStr">
        <is>
          <t>На строительство, реконструкцию и модернизацию систем теплоснабжения (Разработка проектно-сметной документации на строительство системы центрального теплоснабжения в п. Восточный, п. Кедровый и п. Солнечный г.Гусиноозерск)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1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1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81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81" t="inlineStr">
        <is>
          <t>99900 72900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8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81">
        <f>SUM(G182:G182)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460" sId="1" ref="A181:XFD181" action="deleteRow">
    <rfmt sheetId="1" xfDxf="1" sqref="A181:XFD181" start="0" length="0">
      <dxf>
        <font>
          <i/>
          <name val="Times New Roman CYR"/>
          <family val="1"/>
        </font>
        <alignment wrapText="1"/>
      </dxf>
    </rfmt>
    <rcc rId="0" sId="1" dxf="1">
      <nc r="A181" t="inlineStr">
        <is>
          <t>Иные межбюджетные трансферты</t>
        </is>
      </nc>
      <ndxf>
        <font>
          <i val="0"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1" t="inlineStr">
        <is>
          <t>968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1" t="inlineStr">
        <is>
          <t>05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81" t="inlineStr">
        <is>
          <t>02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81" t="inlineStr">
        <is>
          <t>99900 72900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81" t="inlineStr">
        <is>
          <t>540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81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0461" sId="1" ref="A181:XFD181" action="deleteRow">
    <undo index="65535" exp="ref" v="1" dr="G181" r="G180" sId="1"/>
    <rfmt sheetId="1" xfDxf="1" sqref="A181:XFD181" start="0" length="0">
      <dxf>
        <font>
          <i/>
          <name val="Times New Roman CYR"/>
          <family val="1"/>
        </font>
        <alignment wrapText="1"/>
      </dxf>
    </rfmt>
    <rcc rId="0" sId="1" dxf="1">
      <nc r="A181" t="inlineStr">
        <is>
          <t>На компенсацию экономически обоснованных расходов, не вошедших в экономически обоснованный тариф на электрическую энергию, вырабатываемую дизельными электростанциями, поставляемую покупателям на розничном рынке электрической энергии пос. Таежный муниципального образования сельское поселение "Иройское"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1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1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81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81" t="inlineStr">
        <is>
          <t>99900 82400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8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81">
        <f>SUM(G182:G182)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462" sId="1" ref="A181:XFD181" action="deleteRow">
    <rfmt sheetId="1" xfDxf="1" sqref="A181:XFD181" start="0" length="0">
      <dxf>
        <font>
          <i/>
          <name val="Times New Roman CYR"/>
          <family val="1"/>
        </font>
        <alignment wrapText="1"/>
      </dxf>
    </rfmt>
    <rcc rId="0" sId="1" dxf="1">
      <nc r="A181" t="inlineStr">
        <is>
          <t>Иные межбюджетные трансферты</t>
        </is>
      </nc>
      <ndxf>
        <font>
          <i val="0"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1" t="inlineStr">
        <is>
          <t>968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1" t="inlineStr">
        <is>
          <t>05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81" t="inlineStr">
        <is>
          <t>02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81" t="inlineStr">
        <is>
          <t>99900 82400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81" t="inlineStr">
        <is>
          <t>540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81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0463" sId="1">
    <oc r="G180">
      <f>G181+#REF!+#REF!+G183</f>
    </oc>
    <nc r="G180">
      <f>G181+G183</f>
    </nc>
  </rcc>
  <rcc rId="10464" sId="1" numFmtId="4">
    <oc r="G184">
      <v>493</v>
    </oc>
    <nc r="G184">
      <f>493+493</f>
    </nc>
  </rcc>
  <rcc rId="10465" sId="1">
    <nc r="H184">
      <v>493</v>
    </nc>
  </rcc>
  <rcc rId="10466" sId="1" numFmtId="4">
    <nc r="G194">
      <v>16327.6</v>
    </nc>
  </rcc>
  <rcc rId="10467" sId="1">
    <nc r="H194">
      <v>16327.6</v>
    </nc>
  </rcc>
  <rrc rId="10468" sId="1" ref="A198:XFD198" action="deleteRow">
    <undo index="65535" exp="ref" v="1" dr="G198" r="G37" sId="1"/>
    <rfmt sheetId="1" xfDxf="1" sqref="A198:XFD198" start="0" length="0">
      <dxf>
        <font>
          <name val="Times New Roman CYR"/>
          <family val="1"/>
        </font>
        <alignment wrapText="1"/>
      </dxf>
    </rfmt>
    <rcc rId="0" sId="1" dxf="1">
      <nc r="A198" t="inlineStr">
        <is>
          <t>ОБРАЗОВАНИЕ</t>
        </is>
      </nc>
      <ndxf>
        <font>
          <b/>
          <name val="Times New Roman"/>
          <family val="1"/>
        </font>
        <fill>
          <patternFill patternType="solid">
            <bgColor indexed="1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8" t="inlineStr">
        <is>
          <t>968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8" t="inlineStr">
        <is>
          <t>07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8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98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98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98">
        <f>G199</f>
      </nc>
      <ndxf>
        <font>
          <b/>
          <name val="Times New Roman"/>
          <family val="1"/>
        </font>
        <numFmt numFmtId="165" formatCode="0.00000"/>
        <fill>
          <patternFill patternType="solid">
            <bgColor indexed="15"/>
          </patternFill>
        </fill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469" sId="1" ref="A198:XFD198" action="deleteRow">
    <rfmt sheetId="1" xfDxf="1" sqref="A198:XFD198" start="0" length="0">
      <dxf>
        <font>
          <i/>
          <name val="Times New Roman CYR"/>
          <family val="1"/>
        </font>
        <alignment wrapText="1"/>
      </dxf>
    </rfmt>
    <rcc rId="0" sId="1" dxf="1">
      <nc r="A198" t="inlineStr">
        <is>
          <t>Дополнительное образование детей</t>
        </is>
      </nc>
      <ndxf>
        <font>
          <b/>
          <i val="0"/>
          <name val="Times New Roman"/>
          <family val="1"/>
        </font>
        <fill>
          <patternFill patternType="solid">
            <bgColor indexed="41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8" t="inlineStr">
        <is>
          <t>968</t>
        </is>
      </nc>
      <ndxf>
        <font>
          <b/>
          <i val="0"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8" t="inlineStr">
        <is>
          <t>07</t>
        </is>
      </nc>
      <ndxf>
        <font>
          <b/>
          <i val="0"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8" t="inlineStr">
        <is>
          <t>03</t>
        </is>
      </nc>
      <ndxf>
        <font>
          <b/>
          <i val="0"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98" start="0" length="0">
      <dxf>
        <font>
          <b/>
          <i val="0"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98" start="0" length="0">
      <dxf>
        <font>
          <b/>
          <i val="0"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98">
        <f>G199</f>
      </nc>
      <ndxf>
        <font>
          <b/>
          <i val="0"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470" sId="1" ref="A198:XFD198" action="deleteRow">
    <rfmt sheetId="1" xfDxf="1" sqref="A198:XFD198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198" t="inlineStr">
        <is>
          <t>Муниципальная программа «Комплексное развитие сельских территорий в Селенгинском районе на 2020-2024 годы»</t>
        </is>
      </nc>
      <ndxf>
        <font>
          <b/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8" t="inlineStr">
        <is>
          <t>968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8" t="inlineStr">
        <is>
          <t>07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8" t="inlineStr">
        <is>
          <t>03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98" t="inlineStr">
        <is>
          <t>06000 00000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98" start="0" length="0">
      <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98">
        <f>G199</f>
      </nc>
      <ndxf>
        <font>
          <b/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471" sId="1" ref="A198:XFD198" action="deleteRow">
    <rfmt sheetId="1" xfDxf="1" sqref="A198:XFD198" start="0" length="0">
      <dxf>
        <font>
          <b/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198" t="inlineStr">
        <is>
          <t>Основное мероприятие "Реализация мероприятий ведомственной целевой программы "Современный облик сельских территорий" государственной программы "Комплексное развитие сельских территорий""</t>
        </is>
      </nc>
      <ndxf>
        <font>
          <b val="0"/>
          <i/>
          <name val="Times New Roman"/>
          <family val="1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8" t="inlineStr">
        <is>
          <t>968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8" t="inlineStr">
        <is>
          <t>07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8" t="inlineStr">
        <is>
          <t>03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98" t="inlineStr">
        <is>
          <t>06030 00000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98" start="0" length="0">
      <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98">
        <f>G199+G202</f>
      </nc>
      <ndxf>
        <font>
          <b val="0"/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472" sId="1" ref="A198:XFD198" action="deleteRow">
    <rfmt sheetId="1" xfDxf="1" sqref="A198:XFD198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198" t="inlineStr">
        <is>
          <t>Обеспечение комплексного развития сельских территорий ("Открытое спортивное универсальное плоскостное сооружение с.Гусиное Озеро Селенгинского района Республики Бурятия")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8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8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8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98" t="inlineStr">
        <is>
          <t>06031 00000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9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98">
        <f>G199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473" sId="1" ref="A198:XFD198" action="deleteRow">
    <rfmt sheetId="1" xfDxf="1" sqref="A198:XFD198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198" t="inlineStr">
        <is>
          <t>Обеспечение комплексного развития сельских территорий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8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8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8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98" t="inlineStr">
        <is>
          <t>06031 L5760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9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98">
        <f>G199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474" sId="1" ref="A198:XFD198" action="deleteRow">
    <rfmt sheetId="1" xfDxf="1" sqref="A198:XFD198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198" t="inlineStr">
        <is>
          <t>Субсидии автономным учреждениям на иные цели</t>
        </is>
      </nc>
      <ndxf>
        <font>
          <i val="0"/>
          <color indexed="8"/>
          <name val="Times New Roman"/>
          <family val="1"/>
        </font>
        <fill>
          <patternFill patternType="none">
            <bgColor indexed="6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8" t="inlineStr">
        <is>
          <t>968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8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8" t="inlineStr">
        <is>
          <t>03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98" t="inlineStr">
        <is>
          <t>06031 L5760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98" t="inlineStr">
        <is>
          <t>622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98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0475" sId="1" ref="A198:XFD198" action="deleteRow">
    <rfmt sheetId="1" xfDxf="1" sqref="A198:XFD198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198" t="inlineStr">
        <is>
          <t>Обеспечение комплексного развития сельских территорий (Строительство открытого спортивного универсального плоскостного сооружения в у.Тохой, ул.Ленина, уч №5/1)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8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8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8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98" t="inlineStr">
        <is>
          <t>06033 00000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98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98">
        <f>G199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476" sId="1" ref="A198:XFD198" action="deleteRow">
    <rfmt sheetId="1" xfDxf="1" sqref="A198:XFD198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198" t="inlineStr">
        <is>
          <t>Обеспечение комплексного развития сельских территорий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8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8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8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98" t="inlineStr">
        <is>
          <t>06033 L5760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9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98">
        <f>G199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477" sId="1" ref="A198:XFD198" action="deleteRow">
    <rfmt sheetId="1" xfDxf="1" sqref="A198:XFD198" start="0" length="0">
      <dxf>
        <font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198" t="inlineStr">
        <is>
          <t>Субсидии автономным учреждениям на иные цели</t>
        </is>
      </nc>
      <ndxf>
        <font>
          <color indexed="8"/>
          <name val="Times New Roman"/>
          <family val="1"/>
        </font>
        <fill>
          <patternFill patternType="none">
            <bgColor indexed="6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8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8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8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98" t="inlineStr">
        <is>
          <t>06033 L5760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98" t="inlineStr">
        <is>
          <t>622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98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0478" sId="1" ref="A198:XFD198" action="deleteRow">
    <undo index="65535" exp="ref" v="1" dr="G198" r="G37" sId="1"/>
    <rfmt sheetId="1" xfDxf="1" sqref="A198:XFD198" start="0" length="0">
      <dxf>
        <font>
          <i/>
          <name val="Times New Roman CYR"/>
          <family val="1"/>
        </font>
        <fill>
          <patternFill patternType="solid">
            <bgColor rgb="FF66FFFF"/>
          </patternFill>
        </fill>
        <alignment wrapText="1"/>
      </dxf>
    </rfmt>
    <rcc rId="0" sId="1" dxf="1">
      <nc r="A198" t="inlineStr">
        <is>
          <t>КУЛЬТУРА, КИНЕМАТОГРАФИЯ</t>
        </is>
      </nc>
      <ndxf>
        <font>
          <b/>
          <i val="0"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8" t="inlineStr">
        <is>
          <t>968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8" t="inlineStr">
        <is>
          <t>08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8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98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98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98">
        <f>G199</f>
      </nc>
      <ndxf>
        <font>
          <b/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479" sId="1" ref="A198:XFD198" action="deleteRow">
    <rfmt sheetId="1" xfDxf="1" sqref="A198:XFD198" start="0" length="0">
      <dxf>
        <font>
          <i/>
          <name val="Times New Roman CYR"/>
          <family val="1"/>
        </font>
        <fill>
          <patternFill patternType="solid">
            <bgColor rgb="FFCCFFFF"/>
          </patternFill>
        </fill>
        <alignment wrapText="1"/>
      </dxf>
    </rfmt>
    <rcc rId="0" sId="1" dxf="1">
      <nc r="A198" t="inlineStr">
        <is>
          <t>Культура</t>
        </is>
      </nc>
      <ndxf>
        <font>
          <b/>
          <i val="0"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8" t="inlineStr">
        <is>
          <t>968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8" t="inlineStr">
        <is>
          <t>08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8" t="inlineStr">
        <is>
          <t>01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98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98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98">
        <f>G199</f>
      </nc>
      <ndxf>
        <font>
          <b/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480" sId="1" ref="A198:XFD198" action="deleteRow">
    <rfmt sheetId="1" xfDxf="1" sqref="A198:XFD198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198" t="inlineStr">
        <is>
          <t>Муниципальная программа «Комплексное развитие сельских территорий в Селенгинском районе на 2020-2024 годы»</t>
        </is>
      </nc>
      <ndxf>
        <font>
          <b/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8" t="inlineStr">
        <is>
          <t>968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8" t="inlineStr">
        <is>
          <t>08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8" t="inlineStr">
        <is>
          <t>01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98" t="inlineStr">
        <is>
          <t>06000 00000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98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98">
        <f>G199</f>
      </nc>
      <ndxf>
        <font>
          <b/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481" sId="1" ref="A198:XFD198" action="deleteRow">
    <rfmt sheetId="1" xfDxf="1" sqref="A198:XFD198" start="0" length="0">
      <dxf>
        <font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198" t="inlineStr">
        <is>
          <t>Основное мероприятие "Реализация мероприятий ведомственной целевой программы "Современный облик сельских территорий" государственной программы "Комплексное развитие сельских территорий""</t>
        </is>
      </nc>
      <ndxf>
        <font>
          <i/>
          <name val="Times New Roman"/>
          <family val="1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8" t="inlineStr">
        <is>
          <t>968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8" t="inlineStr">
        <is>
          <t>08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8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98" t="inlineStr">
        <is>
          <t>06030 00000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98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98">
        <f>G199+G202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482" sId="1" ref="A198:XFD198" action="deleteRow">
    <rfmt sheetId="1" xfDxf="1" sqref="A198:XFD198" start="0" length="0">
      <dxf>
        <font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198" t="inlineStr">
        <is>
          <t xml:space="preserve">Обеспечение комплексного развития сельских территорий (Капитальный ремонт Цайдамского сельского клуба в у. Цайдам, ул.Школьная, д.23) </t>
        </is>
      </nc>
      <ndxf>
        <font>
          <i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8" t="inlineStr">
        <is>
          <t>968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8" t="inlineStr">
        <is>
          <t>08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8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98" t="inlineStr">
        <is>
          <t>06034 00000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9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98">
        <f>G199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483" sId="1" ref="A198:XFD198" action="deleteRow">
    <rfmt sheetId="1" xfDxf="1" sqref="A198:XFD198" start="0" length="0">
      <dxf>
        <font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198" t="inlineStr">
        <is>
          <t>Обеспечение комплексного развития сельских территорий</t>
        </is>
      </nc>
      <ndxf>
        <font>
          <i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8" t="inlineStr">
        <is>
          <t>968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8" t="inlineStr">
        <is>
          <t>08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8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98" t="inlineStr">
        <is>
          <t>06034 L5760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9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98">
        <f>G199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484" sId="1" ref="A198:XFD198" action="deleteRow">
    <rfmt sheetId="1" xfDxf="1" sqref="A198:XFD198" start="0" length="0">
      <dxf>
        <font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198" t="inlineStr">
        <is>
          <t>Субсидии автономным учреждениям на иные цели</t>
        </is>
      </nc>
      <ndxf>
        <font>
          <name val="Times New Roman"/>
          <family val="1"/>
        </font>
        <fill>
          <patternFill patternType="none">
            <bgColor indexed="6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8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8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8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98" t="inlineStr">
        <is>
          <t>06034 L5760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98" t="inlineStr">
        <is>
          <t>622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98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0485" sId="1" ref="A198:XFD198" action="deleteRow">
    <rfmt sheetId="1" xfDxf="1" sqref="A198:XFD198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198" t="inlineStr">
        <is>
          <t>Обеспечение комплексного развития сельских территорий (Капитальный ремонт районного Дома культуры для МАУ РДК "Шахтер" г.Гусиноозерск)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8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8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8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98" t="inlineStr">
        <is>
          <t>06037 00000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9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98">
        <f>G199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486" sId="1" ref="A198:XFD198" action="deleteRow">
    <rfmt sheetId="1" xfDxf="1" sqref="A198:XFD198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198" t="inlineStr">
        <is>
          <t>Обеспечение комплексного развития сельских территорий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8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8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8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98" t="inlineStr">
        <is>
          <t>06037 L5760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9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98">
        <f>G199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487" sId="1" ref="A198:XFD198" action="deleteRow">
    <rfmt sheetId="1" xfDxf="1" sqref="A198:XFD198" start="0" length="0">
      <dxf>
        <font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198" t="inlineStr">
        <is>
          <t>Субсидии автономным учреждениям на иные цели</t>
        </is>
      </nc>
      <ndxf>
        <font>
          <name val="Times New Roman"/>
          <family val="1"/>
        </font>
        <fill>
          <patternFill patternType="none">
            <bgColor indexed="6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8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8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8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98" t="inlineStr">
        <is>
          <t>06037 L5760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98" t="inlineStr">
        <is>
          <t>622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98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0488" sId="1" ref="A209:XFD209" action="deleteRow">
    <undo index="0" exp="ref" v="1" dr="G209" r="G204" sId="1"/>
    <rfmt sheetId="1" xfDxf="1" sqref="A209:XFD209" start="0" length="0">
      <dxf>
        <font>
          <name val="Times New Roman CYR"/>
          <family val="1"/>
        </font>
        <alignment wrapText="1"/>
      </dxf>
    </rfmt>
    <rcc rId="0" sId="1" dxf="1">
      <nc r="A209" t="inlineStr">
        <is>
          <t>Непрограммные расходы</t>
        </is>
      </nc>
      <ndxf>
        <font>
          <b/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209">
        <v>968</v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9" t="inlineStr">
        <is>
          <t>10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09" t="inlineStr">
        <is>
          <t>03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09" t="inlineStr">
        <is>
          <t>99900 00000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09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09">
        <f>G210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489" sId="1" ref="A209:XFD209" action="deleteRow">
    <rfmt sheetId="1" xfDxf="1" sqref="A209:XFD209" start="0" length="0">
      <dxf>
        <font>
          <name val="Times New Roman CYR"/>
          <family val="1"/>
        </font>
        <alignment wrapText="1"/>
      </dxf>
    </rfmt>
    <rcc rId="0" sId="1" dxf="1">
      <nc r="A209" t="inlineStr">
        <is>
          <t>Реализация иных мероприятий по переселению граждан, включая программы местного развития и обеспечение занятости для шахтерских городов и поселков</t>
        </is>
      </nc>
      <ndxf>
        <font>
          <i/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09" t="inlineStr">
        <is>
          <t>968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9" t="inlineStr">
        <is>
          <t>10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09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09" t="inlineStr">
        <is>
          <t>99900 51560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09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09">
        <f>G210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490" sId="1" ref="A209:XFD209" action="deleteRow">
    <rfmt sheetId="1" xfDxf="1" sqref="A209:XFD209" start="0" length="0">
      <dxf>
        <font>
          <name val="Times New Roman CYR"/>
          <family val="1"/>
        </font>
        <alignment wrapText="1"/>
      </dxf>
    </rfmt>
    <rcc rId="0" sId="1" dxf="1">
      <nc r="A209" t="inlineStr">
        <is>
          <t>Субсидии гражданам на приобретение жилья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09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9" t="inlineStr">
        <is>
          <t>10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09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09" t="inlineStr">
        <is>
          <t>99900 51560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09" t="inlineStr">
        <is>
          <t>322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09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0491" sId="1">
    <oc r="G204">
      <f>#REF!+G205</f>
    </oc>
    <nc r="G204">
      <f>G205</f>
    </nc>
  </rcc>
  <rrc rId="10492" sId="1" ref="A226:XFD226" action="deleteRow">
    <undo index="65535" exp="ref" v="1" dr="G226" r="G37" sId="1"/>
    <rfmt sheetId="1" xfDxf="1" sqref="A226:XFD226" start="0" length="0">
      <dxf>
        <font>
          <name val="Times New Roman CYR"/>
          <family val="1"/>
        </font>
        <alignment wrapText="1"/>
      </dxf>
    </rfmt>
    <rcc rId="0" sId="1" dxf="1">
      <nc r="A226" t="inlineStr">
        <is>
          <t>МЕЖБЮДЖЕТНЫЕ ТРАНСФЕРТЫ ОБЩЕГО ХАРАКТЕРА БЮДЖЕТАМ БЮДЖЕТНОЙ СИСТЕМЫ РОССИЙСКОЙ ФЕДЕРАЦИИ</t>
        </is>
      </nc>
      <ndxf>
        <font>
          <b/>
          <name val="Times New Roman"/>
          <family val="1"/>
        </font>
        <fill>
          <patternFill patternType="solid">
            <bgColor indexed="1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226">
        <v>968</v>
      </nc>
      <n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6" t="inlineStr">
        <is>
          <t>14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26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26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26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26">
        <f>G227</f>
      </nc>
      <ndxf>
        <font>
          <b/>
          <name val="Times New Roman"/>
          <family val="1"/>
        </font>
        <numFmt numFmtId="165" formatCode="0.00000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493" sId="1" ref="A226:XFD226" action="deleteRow">
    <rfmt sheetId="1" xfDxf="1" sqref="A226:XFD226" start="0" length="0">
      <dxf>
        <font>
          <name val="Times New Roman CYR"/>
          <family val="1"/>
        </font>
        <alignment wrapText="1"/>
      </dxf>
    </rfmt>
    <rcc rId="0" sId="1" dxf="1">
      <nc r="A226" t="inlineStr">
        <is>
          <t>Прочие межбюджетные трансферты общего характера</t>
        </is>
      </nc>
      <ndxf>
        <font>
          <b/>
          <name val="Times New Roman"/>
          <family val="1"/>
        </font>
        <fill>
          <patternFill patternType="solid">
            <bgColor indexed="41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226">
        <v>968</v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6" t="inlineStr">
        <is>
          <t>14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6" t="inlineStr">
        <is>
          <t>03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26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26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26">
        <f>G231+G227</f>
      </nc>
      <n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494" sId="1" ref="A226:XFD226" action="deleteRow">
    <rfmt sheetId="1" xfDxf="1" sqref="A226:XFD226" start="0" length="0">
      <dxf>
        <font>
          <b/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226" t="inlineStr">
        <is>
          <t>МП «Поддержка сельских и городских инициатив в Селенгинском районе на 2020-2024 годы»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26" t="inlineStr">
        <is>
          <t>968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6" t="inlineStr">
        <is>
          <t>14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6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26" t="inlineStr">
        <is>
          <t>14000 00000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2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26">
        <f>G227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495" sId="1" ref="A226:XFD226" action="deleteRow">
    <rfmt sheetId="1" xfDxf="1" sqref="A226:XFD226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226" t="inlineStr">
        <is>
          <t>Поощрение муниципальным учреждениям по итогам выборов в Селенгинском районе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26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6" t="inlineStr">
        <is>
          <t>14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6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26" t="inlineStr">
        <is>
          <t>14001 00000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2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26">
        <f>G227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496" sId="1" ref="A226:XFD226" action="deleteRow">
    <rfmt sheetId="1" xfDxf="1" sqref="A226:XFD226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226" t="inlineStr">
        <is>
          <t>Премирование победителей и призеров республиканского конкурса "Лучшее территориальное общественное самоуправление"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26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6" t="inlineStr">
        <is>
          <t>14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6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26" t="inlineStr">
        <is>
          <t>14001 74030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2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26">
        <f>G227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497" sId="1" ref="A226:XFD226" action="deleteRow">
    <rfmt sheetId="1" xfDxf="1" sqref="A226:XFD226" start="0" length="0">
      <dxf>
        <font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226" t="inlineStr">
        <is>
          <t>Иные межбюджетные трансферты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26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6" t="inlineStr">
        <is>
          <t>14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6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26" t="inlineStr">
        <is>
          <t>14001 74030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26" t="inlineStr">
        <is>
          <t>540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26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0498" sId="1" ref="A226:XFD226" action="deleteRow">
    <rfmt sheetId="1" xfDxf="1" sqref="A226:XFD226" start="0" length="0">
      <dxf>
        <font>
          <b/>
          <i/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226" t="inlineStr">
        <is>
          <t>Муниципальная программа " Благоустройство территорий муниципальных образований Селенгинского района на 2021 и плановый период 2022-2025гг."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26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6" t="inlineStr">
        <is>
          <t>14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6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26" t="inlineStr">
        <is>
          <t>19000 00000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2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26">
        <f>G227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499" sId="1" ref="A226:XFD226" action="deleteRow">
    <rfmt sheetId="1" xfDxf="1" sqref="A226:XFD226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226" t="inlineStr">
        <is>
          <t xml:space="preserve">Основное мероприятие "Благоустройство территории во всех населенных пунктах МО СП 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26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6" t="inlineStr">
        <is>
          <t>14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6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26" t="inlineStr">
        <is>
          <t>19001 00000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2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26">
        <f>G227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500" sId="1" ref="A226:XFD226" action="deleteRow">
    <rfmt sheetId="1" xfDxf="1" sqref="A226:XFD226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226" t="inlineStr">
        <is>
          <t>На  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26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6" t="inlineStr">
        <is>
          <t>14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6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26" t="inlineStr">
        <is>
          <t>19001 S2140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2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26">
        <f>G227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501" sId="1" ref="A226:XFD226" action="deleteRow">
    <rfmt sheetId="1" xfDxf="1" sqref="A226:XFD226" start="0" length="0">
      <dxf>
        <font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226" t="inlineStr">
        <is>
          <t>Иные межбюджетные трансферты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26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6" t="inlineStr">
        <is>
          <t>14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6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26" t="inlineStr">
        <is>
          <t>19001 S2140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26" t="inlineStr">
        <is>
          <t>540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26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0502" sId="1">
    <oc r="G37">
      <f>G38+G137+G144+G184+G239+G219+G229+G270+#REF!</f>
    </oc>
    <nc r="G37">
      <f>G38+G137+G144+G173+G198</f>
    </nc>
  </rcc>
</revisions>
</file>

<file path=xl/revisions/revisionLog2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0503" sId="1" ref="A32:XFD32" action="deleteRow">
    <undo index="65535" exp="area" dr="G27:G32" r="G26" sId="1"/>
    <rfmt sheetId="1" xfDxf="1" sqref="A32:XFD32" start="0" length="0">
      <dxf>
        <font>
          <name val="Times New Roman CYR"/>
          <family val="1"/>
        </font>
        <alignment wrapText="1"/>
      </dxf>
    </rfmt>
    <rcc rId="0" sId="1" dxf="1">
      <nc r="A32" t="inlineStr">
        <is>
          <t>Уплата иных платежей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32">
        <v>845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2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2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2" t="inlineStr">
        <is>
          <t>99900 81020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2" t="inlineStr">
        <is>
          <t>853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2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</revisions>
</file>

<file path=xl/revisions/revisionLog2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0504" sId="1" ref="A261:XFD261" action="deleteRow">
    <undo index="65535" exp="ref" v="1" dr="G261" r="G260" sId="1"/>
    <rfmt sheetId="1" xfDxf="1" sqref="A261:XFD261" start="0" length="0">
      <dxf>
        <font>
          <i/>
          <name val="Times New Roman CYR"/>
          <family val="1"/>
        </font>
        <alignment wrapText="1"/>
      </dxf>
    </rfmt>
    <rcc rId="0" sId="1" dxf="1">
      <nc r="A261" t="inlineStr">
        <is>
          <t>Реализация мероприятий по модернизации школьных систем образования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61" t="inlineStr">
        <is>
          <t>969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61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61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61" t="inlineStr">
        <is>
          <t>10203 L7500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6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61">
        <f>G262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505" sId="1" ref="A261:XFD261" action="deleteRow">
    <rfmt sheetId="1" xfDxf="1" sqref="A261:XFD261" start="0" length="0">
      <dxf>
        <font>
          <i/>
          <name val="Times New Roman CYR"/>
          <family val="1"/>
        </font>
        <alignment wrapText="1"/>
      </dxf>
    </rfmt>
    <rcc rId="0" sId="1" dxf="1">
      <nc r="A261" t="inlineStr">
        <is>
          <t>Субсидии бюджетным учреждениям на иные цели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61" t="inlineStr">
        <is>
          <t>969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61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61" t="inlineStr">
        <is>
          <t>02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61" t="inlineStr">
        <is>
          <t>10203 L7500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61" t="inlineStr">
        <is>
          <t>612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61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0506" sId="1" ref="A263:XFD263" action="deleteRow">
    <undo index="65535" exp="ref" v="1" dr="G263" r="G260" sId="1"/>
    <rfmt sheetId="1" xfDxf="1" sqref="A263:XFD263" start="0" length="0">
      <dxf>
        <font>
          <i/>
          <name val="Times New Roman CYR"/>
          <family val="1"/>
        </font>
        <alignment wrapText="1"/>
      </dxf>
    </rfmt>
    <rcc rId="0" sId="1" dxf="1">
      <nc r="A263" t="inlineStr">
        <is>
          <t>Капитальный ремонт муниципальных общеобразовательных организаций и (или) муниципальных образовательных организаций дополнительного образования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63" t="inlineStr">
        <is>
          <t>969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63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63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63" t="inlineStr">
        <is>
          <t>10203 S2И50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6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63">
        <f>G264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507" sId="1" ref="A263:XFD263" action="deleteRow">
    <rfmt sheetId="1" xfDxf="1" sqref="A263:XFD263" start="0" length="0">
      <dxf>
        <font>
          <i/>
          <name val="Times New Roman CYR"/>
          <family val="1"/>
        </font>
        <alignment wrapText="1"/>
      </dxf>
    </rfmt>
    <rcc rId="0" sId="1" dxf="1">
      <nc r="A263" t="inlineStr">
        <is>
          <t>Субсидии бюджетным учреждениям на иные цели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63" t="inlineStr">
        <is>
          <t>969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63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63" t="inlineStr">
        <is>
          <t>02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63" t="inlineStr">
        <is>
          <t>10203 S2И50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63" t="inlineStr">
        <is>
          <t>612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63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0508" sId="1">
    <oc r="G260">
      <f>G261+#REF!+G263</f>
    </oc>
    <nc r="G260">
      <f>G261</f>
    </nc>
  </rcc>
  <rrc rId="10509" sId="1" ref="A289:XFD289" action="deleteRow">
    <undo index="65535" exp="ref" v="1" dr="G289" r="G287" sId="1"/>
    <rfmt sheetId="1" xfDxf="1" sqref="A289:XFD289" start="0" length="0">
      <dxf>
        <font>
          <i/>
          <name val="Times New Roman CYR"/>
          <family val="1"/>
        </font>
        <alignment wrapText="1"/>
      </dxf>
    </rfmt>
    <rcc rId="0" sId="1" dxf="1">
      <nc r="A289" t="inlineStr">
        <is>
          <t>Субсидии бюджетным учреждениям на иные цели</t>
        </is>
      </nc>
      <ndxf>
        <font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289">
        <v>969</v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89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89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89" t="inlineStr">
        <is>
          <t>10401 73050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89" t="inlineStr">
        <is>
          <t>612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89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0510" sId="1">
    <oc r="G287">
      <f>G288+#REF!</f>
    </oc>
    <nc r="G287">
      <f>G288</f>
    </nc>
  </rcc>
  <rrc rId="10511" sId="1" ref="A291:XFD291" action="deleteRow">
    <undo index="65535" exp="ref" v="1" dr="G291" r="G289" sId="1"/>
    <rfmt sheetId="1" xfDxf="1" sqref="A291:XFD291" start="0" length="0">
      <dxf>
        <font>
          <i/>
          <name val="Times New Roman CYR"/>
          <family val="1"/>
        </font>
        <alignment wrapText="1"/>
      </dxf>
    </rfmt>
    <rcc rId="0" sId="1" dxf="1">
      <nc r="A291" t="inlineStr">
        <is>
          <t>Субсидии бюджетным учреждениям на иные цели</t>
        </is>
      </nc>
      <ndxf>
        <font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291">
        <v>969</v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91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91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91" t="inlineStr">
        <is>
          <t>10401 73140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91" t="inlineStr">
        <is>
          <t>612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91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0512" sId="1">
    <oc r="G289">
      <f>G290+#REF!</f>
    </oc>
    <nc r="G289">
      <f>G290</f>
    </nc>
  </rcc>
  <rrc rId="10513" sId="1" ref="A416:XFD416" action="deleteRow">
    <undo index="65535" exp="ref" v="1" dr="G416" r="G415" sId="1"/>
    <rfmt sheetId="1" xfDxf="1" sqref="A416:XFD416" start="0" length="0">
      <dxf>
        <font>
          <name val="Times New Roman CYR"/>
          <family val="1"/>
        </font>
        <alignment wrapText="1"/>
      </dxf>
    </rfmt>
    <rcc rId="0" sId="1" dxf="1">
      <nc r="A416" t="inlineStr">
        <is>
          <t>Коммунальное хозяйство</t>
        </is>
      </nc>
      <ndxf>
        <font>
          <b/>
          <name val="Times New Roman"/>
          <family val="1"/>
        </font>
        <fill>
          <patternFill patternType="solid">
            <bgColor indexed="41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16" t="inlineStr">
        <is>
          <t>971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16" t="inlineStr">
        <is>
          <t>05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16" t="inlineStr">
        <is>
          <t>02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16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16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16">
        <f>G417</f>
      </nc>
      <n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514" sId="1" ref="A416:XFD416" action="deleteRow">
    <rfmt sheetId="1" xfDxf="1" sqref="A416:XFD416" start="0" length="0">
      <dxf>
        <font>
          <b/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416" t="inlineStr">
        <is>
          <t>Муниципальная программа "Чистая вода на 2020-2024 годы"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16" t="inlineStr">
        <is>
          <t>971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16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16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16" t="inlineStr">
        <is>
          <t>17000 00000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1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16">
        <f>G417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515" sId="1" ref="A416:XFD416" action="deleteRow">
    <rfmt sheetId="1" xfDxf="1" sqref="A416:XFD416" start="0" length="0">
      <dxf>
        <font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416" t="inlineStr">
        <is>
          <t>Основное мероприятие "Улучшение качества питьевой воды"</t>
        </is>
      </nc>
      <ndxf>
        <font>
          <i/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16" t="inlineStr">
        <is>
          <t>971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16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16" t="inlineStr">
        <is>
          <t>02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16" t="inlineStr">
        <is>
          <t>17001 00000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16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16">
        <f>G417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516" sId="1" ref="A416:XFD416" action="deleteRow">
    <rfmt sheetId="1" xfDxf="1" sqref="A416:XFD416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416" t="inlineStr">
        <is>
          <t>На модернизацию объектов водоснабжения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16" t="inlineStr">
        <is>
          <t>971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16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16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16" t="inlineStr">
        <is>
          <t>17001 S2860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1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16">
        <f>G417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517" sId="1" ref="A416:XFD416" action="deleteRow">
    <rfmt sheetId="1" xfDxf="1" sqref="A416:XFD416" start="0" length="0">
      <dxf>
        <font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416" t="inlineStr">
        <is>
          <t>Бюджетные инвестиции в объекты капитального строительства государственной (муниципальной) собственности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16" t="inlineStr">
        <is>
          <t>971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16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16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16" t="inlineStr">
        <is>
          <t>17001 S2860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16" t="inlineStr">
        <is>
          <t>414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16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0518" sId="1">
    <oc r="G415">
      <f>G416+#REF!</f>
    </oc>
    <nc r="G415">
      <f>G416</f>
    </nc>
  </rcc>
  <rrc rId="10519" sId="1" ref="A420:XFD420" action="deleteRow">
    <undo index="65535" exp="ref" v="1" dr="G420" r="G368" sId="1"/>
    <rfmt sheetId="1" xfDxf="1" sqref="A420:XFD420" start="0" length="0">
      <dxf>
        <font>
          <name val="Times New Roman CYR"/>
          <family val="1"/>
        </font>
        <alignment wrapText="1"/>
      </dxf>
    </rfmt>
    <rcc rId="0" sId="1" dxf="1">
      <nc r="A420" t="inlineStr">
        <is>
          <t>ОБРАЗОВАНИЕ</t>
        </is>
      </nc>
      <ndxf>
        <font>
          <b/>
          <color indexed="8"/>
          <name val="Times New Roman"/>
          <family val="1"/>
        </font>
        <fill>
          <patternFill patternType="solid">
            <bgColor rgb="FF66FFFF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20" t="inlineStr">
        <is>
          <t>971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rgb="FF66FFFF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20" t="inlineStr">
        <is>
          <t>07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rgb="FF66FFFF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20" start="0" length="0">
      <dxf>
        <font>
          <name val="Times New Roman"/>
          <family val="1"/>
        </font>
        <numFmt numFmtId="30" formatCode="@"/>
        <fill>
          <patternFill patternType="solid">
            <bgColor rgb="FF66FFFF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20" start="0" length="0">
      <dxf>
        <font>
          <name val="Times New Roman"/>
          <family val="1"/>
        </font>
        <numFmt numFmtId="30" formatCode="@"/>
        <fill>
          <patternFill patternType="solid">
            <bgColor rgb="FF66FFFF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20" start="0" length="0">
      <dxf>
        <font>
          <name val="Times New Roman"/>
          <family val="1"/>
        </font>
        <numFmt numFmtId="30" formatCode="@"/>
        <fill>
          <patternFill patternType="solid">
            <bgColor rgb="FF66FFFF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20">
        <f>G421</f>
      </nc>
      <ndxf>
        <font>
          <b/>
          <name val="Times New Roman"/>
          <family val="1"/>
        </font>
        <numFmt numFmtId="165" formatCode="0.00000"/>
        <fill>
          <patternFill patternType="solid">
            <bgColor rgb="FF66FFFF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520" sId="1" ref="A420:XFD420" action="deleteRow">
    <rfmt sheetId="1" xfDxf="1" sqref="A420:XFD420" start="0" length="0">
      <dxf>
        <font>
          <name val="Times New Roman CYR"/>
          <family val="1"/>
        </font>
        <alignment wrapText="1"/>
      </dxf>
    </rfmt>
    <rcc rId="0" sId="1" dxf="1">
      <nc r="A420" t="inlineStr">
        <is>
          <t>Общее образование</t>
        </is>
      </nc>
      <ndxf>
        <font>
          <b/>
          <color indexed="8"/>
          <name val="Times New Roman"/>
          <family val="1"/>
        </font>
        <fill>
          <patternFill patternType="solid">
            <bgColor rgb="FFCCFFFF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20" t="inlineStr">
        <is>
          <t>971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rgb="FFCCFFFF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20" t="inlineStr">
        <is>
          <t>07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rgb="FFCCFFFF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20" t="inlineStr">
        <is>
          <t>02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rgb="FFCCFFFF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20" start="0" length="0">
      <dxf>
        <font>
          <name val="Times New Roman"/>
          <family val="1"/>
        </font>
        <numFmt numFmtId="30" formatCode="@"/>
        <fill>
          <patternFill patternType="solid">
            <bgColor rgb="FFCCFFFF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20" start="0" length="0">
      <dxf>
        <font>
          <name val="Times New Roman"/>
          <family val="1"/>
        </font>
        <numFmt numFmtId="30" formatCode="@"/>
        <fill>
          <patternFill patternType="solid">
            <bgColor rgb="FFCCFFFF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20">
        <f>G421</f>
      </nc>
      <ndxf>
        <font>
          <b/>
          <name val="Times New Roman"/>
          <family val="1"/>
        </font>
        <numFmt numFmtId="165" formatCode="0.00000"/>
        <fill>
          <patternFill patternType="solid">
            <bgColor rgb="FFCCFFFF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521" sId="1" ref="A420:XFD420" action="deleteRow">
    <rfmt sheetId="1" xfDxf="1" sqref="A420:XFD420" start="0" length="0">
      <dxf>
        <font>
          <name val="Times New Roman CYR"/>
          <family val="1"/>
        </font>
        <alignment wrapText="1"/>
      </dxf>
    </rfmt>
    <rcc rId="0" sId="1" dxf="1">
      <nc r="A420" t="inlineStr">
        <is>
          <t>Непрограммные расходы</t>
        </is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20" t="inlineStr">
        <is>
          <t>971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20" t="inlineStr">
        <is>
          <t>07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20" t="inlineStr">
        <is>
          <t>02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20" t="inlineStr">
        <is>
          <t>99900 00000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20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20">
        <f>G421</f>
      </nc>
      <ndxf>
        <font>
          <b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522" sId="1" ref="A420:XFD420" action="deleteRow">
    <rfmt sheetId="1" xfDxf="1" sqref="A420:XFD420" start="0" length="0">
      <dxf>
        <font>
          <name val="Times New Roman CYR"/>
          <family val="1"/>
        </font>
        <alignment wrapText="1"/>
      </dxf>
    </rfmt>
    <rcc rId="0" sId="1" dxf="1">
      <nc r="A420" t="inlineStr">
        <is>
          <t>На  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20" t="inlineStr">
        <is>
          <t>971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20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20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20" t="inlineStr">
        <is>
          <t>99900 S2140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2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20">
        <f>G421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523" sId="1" ref="A420:XFD420" action="deleteRow">
    <rfmt sheetId="1" xfDxf="1" sqref="A420:XFD420" start="0" length="0">
      <dxf>
        <font>
          <name val="Times New Roman CYR"/>
          <family val="1"/>
        </font>
        <alignment wrapText="1"/>
      </dxf>
    </rfmt>
    <rcc rId="0" sId="1" dxf="1">
      <nc r="A420" t="inlineStr">
        <is>
          <t>Бюджетные инвестиции в объекты капитального строительства государственной (муниципальной) собственности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20" t="inlineStr">
        <is>
          <t>971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20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20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20" t="inlineStr">
        <is>
          <t>99900 S2140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20" t="inlineStr">
        <is>
          <t>414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20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0524" sId="1" ref="A420:XFD420" action="deleteRow">
    <undo index="65535" exp="ref" v="1" dr="G420" r="G368" sId="1"/>
    <rfmt sheetId="1" xfDxf="1" sqref="A420:XFD420" start="0" length="0">
      <dxf>
        <font>
          <name val="Times New Roman CYR"/>
          <family val="1"/>
        </font>
        <fill>
          <patternFill patternType="solid">
            <bgColor rgb="FF66FFFF"/>
          </patternFill>
        </fill>
        <alignment wrapText="1"/>
      </dxf>
    </rfmt>
    <rcc rId="0" sId="1" dxf="1">
      <nc r="A420" t="inlineStr">
        <is>
          <t>КУЛЬТУРА, КИНЕМАТОГРАФИЯ</t>
        </is>
      </nc>
      <ndxf>
        <font>
          <b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20" t="inlineStr">
        <is>
          <t>971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20" t="inlineStr">
        <is>
          <t>08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2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2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2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20">
        <f>G421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525" sId="1" ref="A420:XFD420" action="deleteRow">
    <rfmt sheetId="1" xfDxf="1" sqref="A420:XFD420" start="0" length="0">
      <dxf>
        <font>
          <name val="Times New Roman CYR"/>
          <family val="1"/>
        </font>
        <fill>
          <patternFill patternType="solid">
            <bgColor rgb="FFCCFFFF"/>
          </patternFill>
        </fill>
        <alignment wrapText="1"/>
      </dxf>
    </rfmt>
    <rcc rId="0" sId="1" dxf="1">
      <nc r="A420" t="inlineStr">
        <is>
          <t>Культура</t>
        </is>
      </nc>
      <ndxf>
        <font>
          <b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20" t="inlineStr">
        <is>
          <t>971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20" t="inlineStr">
        <is>
          <t>08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20" t="inlineStr">
        <is>
          <t>01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2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2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20">
        <f>G421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526" sId="1" ref="A420:XFD420" action="deleteRow">
    <rfmt sheetId="1" xfDxf="1" sqref="A420:XFD420" start="0" length="0">
      <dxf>
        <font>
          <b/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420" t="inlineStr">
        <is>
          <t>МП «Комплексное развитие сельских территорий в Селенгинском районе на 2020-2024 годы»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20" t="inlineStr">
        <is>
          <t>971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20" t="inlineStr">
        <is>
          <t>08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20" t="inlineStr">
        <is>
          <t>01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20" t="inlineStr">
        <is>
          <t>06000 00000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2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20">
        <f>G421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527" sId="1" ref="A420:XFD420" action="deleteRow">
    <rfmt sheetId="1" xfDxf="1" sqref="A420:XFD420" start="0" length="0">
      <dxf>
        <font>
          <name val="Times New Roman CYR"/>
          <family val="1"/>
        </font>
        <alignment wrapText="1"/>
      </dxf>
    </rfmt>
    <rcc rId="0" sId="1" dxf="1">
      <nc r="A420" t="inlineStr">
        <is>
          <t>Основное мероприятие "Реализация мероприятий ведомственной целевой программы "Современный облик сельских территорий" государственной программы "Комплексное развитие сельских территорий""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20" t="inlineStr">
        <is>
          <t>971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20" t="inlineStr">
        <is>
          <t>08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20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20" t="inlineStr">
        <is>
          <t>06030 00000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20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20">
        <f>G421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528" sId="1" ref="A420:XFD420" action="deleteRow">
    <rfmt sheetId="1" xfDxf="1" sqref="A420:XFD420" start="0" length="0">
      <dxf>
        <font>
          <name val="Times New Roman CYR"/>
          <family val="1"/>
        </font>
        <alignment wrapText="1"/>
      </dxf>
    </rfmt>
    <rcc rId="0" sId="1" dxf="1">
      <nc r="A420" t="inlineStr">
        <is>
          <t xml:space="preserve">Обеспечение комплексного развития сельских территорий (Строительство сельского дома культуры в у. Тохой, ул.Ленина, уч.№27А) </t>
        </is>
      </nc>
      <ndxf>
        <font>
          <i/>
          <color indexed="8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20" t="inlineStr">
        <is>
          <t>971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20" t="inlineStr">
        <is>
          <t>08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20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20" t="inlineStr">
        <is>
          <t>06032 00000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20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20">
        <f>G421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529" sId="1" ref="A420:XFD420" action="deleteRow">
    <rfmt sheetId="1" xfDxf="1" sqref="A420:XFD420" start="0" length="0">
      <dxf>
        <font>
          <name val="Times New Roman CYR"/>
          <family val="1"/>
        </font>
        <alignment wrapText="1"/>
      </dxf>
    </rfmt>
    <rcc rId="0" sId="1" dxf="1">
      <nc r="A420" t="inlineStr">
        <is>
          <t>На обеспечение комплексного развития сельских территорий</t>
        </is>
      </nc>
      <ndxf>
        <font>
          <i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20" t="inlineStr">
        <is>
          <t>971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20" t="inlineStr">
        <is>
          <t>08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20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20" t="inlineStr">
        <is>
          <t>06032 L5760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2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20">
        <f>G421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530" sId="1" ref="A420:XFD420" action="deleteRow">
    <rfmt sheetId="1" xfDxf="1" sqref="A420:XFD420" start="0" length="0">
      <dxf>
        <font>
          <name val="Times New Roman CYR"/>
          <family val="1"/>
        </font>
        <alignment wrapText="1"/>
      </dxf>
    </rfmt>
    <rcc rId="0" sId="1" dxf="1">
      <nc r="A420" t="inlineStr">
        <is>
          <t>Бюджетные инвестиции в объекты капитального строительства государственной (муниципальной) собственности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20" t="inlineStr">
        <is>
          <t>971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20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20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20" t="inlineStr">
        <is>
          <t>06032 L5760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20" t="inlineStr">
        <is>
          <t>414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20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0531" sId="1">
    <oc r="G368">
      <f>G369+G390+G415+#REF!+G420+#REF!</f>
    </oc>
    <nc r="G368">
      <f>G369+G390+G415+G420</f>
    </nc>
  </rcc>
  <rfmt sheetId="1" sqref="A421:G421" start="0" length="2147483647">
    <dxf>
      <font>
        <i/>
        <charset val="204"/>
      </font>
    </dxf>
  </rfmt>
  <rfmt sheetId="1" sqref="A421:G421" start="0" length="2147483647">
    <dxf>
      <font>
        <i val="0"/>
      </font>
    </dxf>
  </rfmt>
  <rfmt sheetId="1" sqref="G422" start="0" length="2147483647">
    <dxf>
      <font>
        <i val="0"/>
      </font>
    </dxf>
  </rfmt>
</revisions>
</file>

<file path=xl/revisions/revisionLog2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32" sId="1">
    <oc r="G657">
      <f>400</f>
    </oc>
    <nc r="G657">
      <f>400+400</f>
    </nc>
  </rcc>
  <rcc rId="10533" sId="1">
    <nc r="H657">
      <v>400</v>
    </nc>
  </rcc>
</revisions>
</file>

<file path=xl/revisions/revisionLog2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34" sId="1" numFmtId="4">
    <oc r="G664">
      <v>1667227.4</v>
    </oc>
    <nc r="G664">
      <f>1667227.4+224225</f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09" sId="1">
    <oc r="F409" t="inlineStr">
      <is>
        <t>621</t>
      </is>
    </oc>
    <nc r="F409" t="inlineStr">
      <is>
        <t>622</t>
      </is>
    </nc>
  </rcc>
  <rcc rId="6110" sId="1">
    <oc r="A409" t="inlineStr">
      <is>
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oc>
    <nc r="A409" t="inlineStr">
      <is>
        <t>Субсидии автономным учреждениям на иные цели</t>
      </is>
    </nc>
  </rcc>
  <rcc rId="6111" sId="1">
    <oc r="G409">
      <f>110292.9+2250.9+565.6</f>
    </oc>
    <nc r="G409">
      <f>179751.5+3668.5+921.8</f>
    </nc>
  </rcc>
  <rcc rId="6112" sId="1">
    <oc r="F408" t="inlineStr">
      <is>
        <t>540</t>
      </is>
    </oc>
    <nc r="F408" t="inlineStr">
      <is>
        <t>414</t>
      </is>
    </nc>
  </rcc>
  <rcc rId="6113" sId="1">
    <oc r="G408">
      <f>125891.7+2569.3+656.4</f>
    </oc>
    <nc r="G408">
      <f>56433.1+1151.7+300.2</f>
    </nc>
  </rcc>
  <rcc rId="6114" sId="1">
    <oc r="A408" t="inlineStr">
      <is>
        <t>Иные межбюджетные трансферты</t>
      </is>
    </oc>
    <nc r="A408" t="inlineStr">
      <is>
        <t>Бюджетные инвестиции в объекты капитального строительства государственной (муниципальной) собственности</t>
      </is>
    </nc>
  </rcc>
  <rcc rId="6115" sId="1">
    <oc r="G462">
      <f>1441.3+511+453.1</f>
    </oc>
    <nc r="G462">
      <f>1441.3+511+466.6</f>
    </nc>
  </rcc>
</revisions>
</file>

<file path=xl/revisions/revisionLog2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35" sId="1">
    <oc r="G68">
      <f>208</f>
    </oc>
    <nc r="G68">
      <f>208+208</f>
    </nc>
  </rcc>
  <rcc rId="10536" sId="1">
    <nc r="H68">
      <v>208</v>
    </nc>
  </rcc>
</revisions>
</file>

<file path=xl/revisions/revisionLog2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37" sId="1">
    <oc r="G426">
      <f>112708.4+6083.4</f>
    </oc>
    <nc r="G426">
      <f>112708.4+6083.4+598.2</f>
    </nc>
  </rcc>
  <rcc rId="10538" sId="1">
    <nc r="H426" t="inlineStr">
      <is>
        <t>598,22796 МБ</t>
      </is>
    </nc>
  </rcc>
</revisions>
</file>

<file path=xl/revisions/revisionLog2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0539" sId="1" ref="A623:XFD623" action="deleteRow">
    <undo index="65535" exp="ref" v="1" dr="G623" r="G602" sId="1"/>
    <rfmt sheetId="1" xfDxf="1" sqref="A623:XFD623" start="0" length="0">
      <dxf>
        <font>
          <name val="Times New Roman CYR"/>
          <family val="1"/>
        </font>
        <alignment wrapText="1"/>
      </dxf>
    </rfmt>
    <rcc rId="0" sId="1" dxf="1">
      <nc r="A623" t="inlineStr">
        <is>
          <t>Непрограммные расходы</t>
        </is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23" t="inlineStr">
        <is>
          <t>975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23" t="inlineStr">
        <is>
          <t>11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23" t="inlineStr">
        <is>
          <t>05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23" t="inlineStr">
        <is>
          <t>99900 00000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623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623">
        <f>G624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540" sId="1" ref="A623:XFD623" action="deleteRow">
    <rfmt sheetId="1" xfDxf="1" sqref="A623:XFD623" start="0" length="0">
      <dxf>
        <font>
          <name val="Times New Roman CYR"/>
          <family val="1"/>
        </font>
        <alignment wrapText="1"/>
      </dxf>
    </rfmt>
    <rcc rId="0" sId="1" dxf="1">
      <nc r="A623" t="inlineStr">
        <is>
          <t>За достижение показателей деятельности органов исполнительной власти Республики Бурятия</t>
        </is>
      </nc>
      <ndxf>
        <font>
          <i/>
          <color indexed="8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23" t="inlineStr">
        <is>
          <t>975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23" t="inlineStr">
        <is>
          <t>11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23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23" t="inlineStr">
        <is>
          <t>99900 55493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623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623">
        <f>SUM(G624:G627)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541" sId="1" ref="A623:XFD623" action="deleteRow">
    <rfmt sheetId="1" xfDxf="1" sqref="A623:XFD623" start="0" length="0">
      <dxf>
        <font>
          <name val="Times New Roman CYR"/>
          <family val="1"/>
        </font>
        <alignment wrapText="1"/>
      </dxf>
    </rfmt>
    <rcc rId="0" sId="1" dxf="1">
      <nc r="A623" t="inlineStr">
        <is>
          <t xml:space="preserve">Фонд оплаты труда  учреждений </t>
        </is>
      </nc>
      <ndxf>
        <font>
          <name val="Times New Roman"/>
          <family val="1"/>
        </font>
        <numFmt numFmtId="30" formatCode="@"/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23" t="inlineStr">
        <is>
          <t>975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23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23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23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23" t="inlineStr">
        <is>
          <t>111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623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0542" sId="1" ref="A623:XFD623" action="deleteRow">
    <rfmt sheetId="1" xfDxf="1" sqref="A623:XFD623" start="0" length="0">
      <dxf>
        <font>
          <name val="Times New Roman CYR"/>
          <family val="1"/>
        </font>
        <alignment wrapText="1"/>
      </dxf>
    </rfmt>
    <rcc rId="0" sId="1" dxf="1">
      <nc r="A623" t="inlineStr">
        <is>
          <t>Взносы по обязательному социальному страхованию на выплаты по оплате труда работников и иные выплаты работникам учреждений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23" t="inlineStr">
        <is>
          <t>975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23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23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23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23" t="inlineStr">
        <is>
          <t>119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623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0543" sId="1" ref="A623:XFD623" action="deleteRow">
    <rfmt sheetId="1" xfDxf="1" sqref="A623:XFD623" start="0" length="0">
      <dxf>
        <font>
          <name val="Times New Roman CYR"/>
          <family val="1"/>
        </font>
        <alignment wrapText="1"/>
      </dxf>
    </rfmt>
    <rcc rId="0" sId="1" dxf="1">
      <nc r="A623" t="inlineStr">
        <is>
          <t>Фонд оплаты труда государственных (муниципальных) органов</t>
        </is>
      </nc>
      <ndxf>
        <font>
          <name val="Times New Roman"/>
          <family val="1"/>
        </font>
        <numFmt numFmtId="30" formatCode="@"/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23" t="inlineStr">
        <is>
          <t>975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23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23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23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23" t="inlineStr">
        <is>
          <t>121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623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0544" sId="1" ref="A623:XFD623" action="deleteRow">
    <rfmt sheetId="1" xfDxf="1" sqref="A623:XFD623" start="0" length="0">
      <dxf>
        <font>
          <name val="Times New Roman CYR"/>
          <family val="1"/>
        </font>
        <alignment wrapText="1"/>
      </dxf>
    </rfmt>
    <rcc rId="0" sId="1" dxf="1">
      <nc r="A623" t="inlineStr">
        <is>
  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23" t="inlineStr">
        <is>
          <t>975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23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23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23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23" t="inlineStr">
        <is>
          <t>129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623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0545" sId="1" ref="A618:XFD618" action="deleteRow">
    <undo index="65535" exp="ref" v="1" dr="G618" r="G608" sId="1"/>
    <rfmt sheetId="1" xfDxf="1" sqref="A618:XFD618" start="0" length="0">
      <dxf>
        <font>
          <name val="Times New Roman CYR"/>
          <family val="1"/>
        </font>
        <alignment wrapText="1"/>
      </dxf>
    </rfmt>
    <rcc rId="0" sId="1" dxf="1">
      <nc r="A618" t="inlineStr">
        <is>
  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18" t="inlineStr">
        <is>
          <t>975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18" t="inlineStr">
        <is>
          <t>11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18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18" t="inlineStr">
        <is>
          <t>09401 S4760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618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618">
        <f>SUM(G619:G622)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546" sId="1" ref="A618:XFD618" action="deleteRow">
    <rfmt sheetId="1" xfDxf="1" sqref="A618:XFD618" start="0" length="0">
      <dxf>
        <font>
          <name val="Times New Roman CYR"/>
          <family val="1"/>
        </font>
        <alignment wrapText="1"/>
      </dxf>
    </rfmt>
    <rcc rId="0" sId="1" dxf="1">
      <nc r="A618" t="inlineStr">
        <is>
          <t xml:space="preserve">Фонд оплаты труда учреждений </t>
        </is>
      </nc>
      <ndxf>
        <font>
          <name val="Times New Roman"/>
          <family val="1"/>
        </font>
        <numFmt numFmtId="30" formatCode="@"/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18" t="inlineStr">
        <is>
          <t>975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18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18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18" t="inlineStr">
        <is>
          <t>09401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18" t="inlineStr">
        <is>
          <t>111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618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0547" sId="1" ref="A618:XFD618" action="deleteRow">
    <rfmt sheetId="1" xfDxf="1" sqref="A618:XFD618" start="0" length="0">
      <dxf>
        <font>
          <name val="Times New Roman CYR"/>
          <family val="1"/>
        </font>
        <alignment wrapText="1"/>
      </dxf>
    </rfmt>
    <rcc rId="0" sId="1" dxf="1">
      <nc r="A618" t="inlineStr">
        <is>
          <t>Взносы по обязательному социальному страхованию на выплаты по оплате труда работников и иные выплаты работникам учреждений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18" t="inlineStr">
        <is>
          <t>975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18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18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18" t="inlineStr">
        <is>
          <t>09401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18" t="inlineStr">
        <is>
          <t>119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618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0548" sId="1" ref="A618:XFD618" action="deleteRow">
    <rfmt sheetId="1" xfDxf="1" sqref="A618:XFD618" start="0" length="0">
      <dxf>
        <font>
          <name val="Times New Roman CYR"/>
          <family val="1"/>
        </font>
        <alignment wrapText="1"/>
      </dxf>
    </rfmt>
    <rcc rId="0" sId="1" dxf="1">
      <nc r="A618" t="inlineStr">
        <is>
          <t>Фонд оплаты труда государственных (муниципальных) органов</t>
        </is>
      </nc>
      <ndxf>
        <font>
          <name val="Times New Roman"/>
          <family val="1"/>
        </font>
        <numFmt numFmtId="30" formatCode="@"/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18" t="inlineStr">
        <is>
          <t>975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18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18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18" t="inlineStr">
        <is>
          <t>09401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18" t="inlineStr">
        <is>
          <t>121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618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0549" sId="1" ref="A618:XFD618" action="deleteRow">
    <rfmt sheetId="1" xfDxf="1" sqref="A618:XFD618" start="0" length="0">
      <dxf>
        <font>
          <name val="Times New Roman CYR"/>
          <family val="1"/>
        </font>
        <alignment wrapText="1"/>
      </dxf>
    </rfmt>
    <rcc rId="0" sId="1" dxf="1">
      <nc r="A618" t="inlineStr">
        <is>
  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18" t="inlineStr">
        <is>
          <t>975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18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18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18" t="inlineStr">
        <is>
          <t>09401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18" t="inlineStr">
        <is>
          <t>129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618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0550" sId="1">
    <oc r="G608">
      <f>G609+G612+#REF!</f>
    </oc>
    <nc r="G608">
      <f>G609+G612</f>
    </nc>
  </rcc>
  <rcc rId="10551" sId="1">
    <oc r="G602">
      <f>G607+G603+#REF!</f>
    </oc>
    <nc r="G602">
      <f>G607+G603</f>
    </nc>
  </rcc>
  <rrc rId="10552" sId="1" ref="A587:XFD587" action="deleteRow">
    <undo index="65535" exp="ref" v="1" dr="G587" r="G582" sId="1"/>
    <rfmt sheetId="1" xfDxf="1" sqref="A587:XFD587" start="0" length="0">
      <dxf>
        <font>
          <i/>
          <name val="Times New Roman CYR"/>
          <family val="1"/>
        </font>
        <alignment wrapText="1"/>
      </dxf>
    </rfmt>
    <rcc rId="0" sId="1" dxf="1">
      <nc r="A587" t="inlineStr">
        <is>
          <t>Исполнение расходных обязательств муниципальных районов (городских округов)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87" t="inlineStr">
        <is>
          <t>975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87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87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87" t="inlineStr">
        <is>
          <t>09301 S2160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58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587">
        <f>G588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553" sId="1" ref="A587:XFD587" action="deleteRow">
    <rfmt sheetId="1" xfDxf="1" sqref="A587:XFD587" start="0" length="0">
      <dxf>
        <font>
          <name val="Times New Roman CYR"/>
          <family val="1"/>
        </font>
        <alignment wrapText="1"/>
      </dxf>
    </rfmt>
    <rcc rId="0" sId="1" dxf="1">
      <nc r="A587" t="inlineStr">
        <is>
  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87" t="inlineStr">
        <is>
          <t>975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87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87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87" t="inlineStr">
        <is>
          <t>09301 S2160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87" t="inlineStr">
        <is>
          <t>611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587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0554" sId="1">
    <oc r="G582">
      <f>G583+G587+#REF!+G585+G589</f>
    </oc>
    <nc r="G582">
      <f>G583+G587+G585+G589</f>
    </nc>
  </rcc>
  <rrc rId="10555" sId="1" ref="A527:XFD527" action="deleteRow">
    <undo index="65535" exp="ref" v="1" dr="G527" r="G500" sId="1"/>
    <rfmt sheetId="1" xfDxf="1" sqref="A527:XFD527" start="0" length="0">
      <dxf>
        <font>
          <name val="Times New Roman CYR"/>
          <family val="1"/>
        </font>
        <alignment wrapText="1"/>
      </dxf>
    </rfmt>
    <rcc rId="0" sId="1" dxf="1">
      <nc r="A527" t="inlineStr">
        <is>
          <t>Непрограммные расходы</t>
        </is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27" t="inlineStr">
        <is>
          <t>973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27" t="inlineStr">
        <is>
          <t>08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27" t="inlineStr">
        <is>
          <t>04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27" t="inlineStr">
        <is>
          <t>99900 00000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527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527">
        <f>G528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556" sId="1" ref="A527:XFD527" action="deleteRow">
    <rfmt sheetId="1" xfDxf="1" sqref="A527:XFD527" start="0" length="0">
      <dxf>
        <font>
          <name val="Times New Roman CYR"/>
          <family val="1"/>
        </font>
        <alignment wrapText="1"/>
      </dxf>
    </rfmt>
    <rcc rId="0" sId="1" dxf="1">
      <nc r="A527" t="inlineStr">
        <is>
          <t>За достижение показателей деятельности органов исполнительной власти Республики Бурятия</t>
        </is>
      </nc>
      <ndxf>
        <font>
          <i/>
          <color indexed="8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27" t="inlineStr">
        <is>
          <t>973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27" t="inlineStr">
        <is>
          <t>08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27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27" t="inlineStr">
        <is>
          <t>99900 55493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527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527">
        <f>SUM(G528:G529)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557" sId="1" ref="A527:XFD527" action="deleteRow">
    <rfmt sheetId="1" xfDxf="1" sqref="A527:XFD527" start="0" length="0">
      <dxf>
        <font>
          <name val="Times New Roman CYR"/>
          <family val="1"/>
        </font>
        <alignment wrapText="1"/>
      </dxf>
    </rfmt>
    <rcc rId="0" sId="1" dxf="1">
      <nc r="A527" t="inlineStr">
        <is>
          <t xml:space="preserve">Фонд оплаты труда  учреждений </t>
        </is>
      </nc>
      <ndxf>
        <font>
          <name val="Times New Roman"/>
          <family val="1"/>
        </font>
        <numFmt numFmtId="30" formatCode="@"/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27" t="inlineStr">
        <is>
          <t>973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27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27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27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27" t="inlineStr">
        <is>
          <t>111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527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0558" sId="1" ref="A527:XFD527" action="deleteRow">
    <rfmt sheetId="1" xfDxf="1" sqref="A527:XFD527" start="0" length="0">
      <dxf>
        <font>
          <name val="Times New Roman CYR"/>
          <family val="1"/>
        </font>
        <alignment wrapText="1"/>
      </dxf>
    </rfmt>
    <rcc rId="0" sId="1" dxf="1">
      <nc r="A527" t="inlineStr">
        <is>
          <t>Взносы по обязательному социальному страхованию на выплаты по оплате труда работников и иные выплаты работникам учреждений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27" t="inlineStr">
        <is>
          <t>973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27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27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27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27" t="inlineStr">
        <is>
          <t>119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527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0559" sId="1">
    <oc r="G500">
      <f>G505+G523+G501+#REF!</f>
    </oc>
    <nc r="G500">
      <f>G505+G523+G501</f>
    </nc>
  </rcc>
  <rrc rId="10560" sId="1" ref="A472:XFD472" action="deleteRow">
    <undo index="65535" exp="ref" v="1" dr="G472" r="G467" sId="1"/>
    <rfmt sheetId="1" xfDxf="1" sqref="A472:XFD472" start="0" length="0">
      <dxf>
        <font>
          <name val="Times New Roman CYR"/>
          <family val="1"/>
        </font>
        <alignment wrapText="1"/>
      </dxf>
    </rfmt>
    <rcc rId="0" sId="1" dxf="1">
      <nc r="A472" t="inlineStr">
        <is>
          <t>Исполнение расходных обязательств муниципальных районов (городских округов)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72" t="inlineStr">
        <is>
          <t>973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72" t="inlineStr">
        <is>
          <t>08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72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72" t="inlineStr">
        <is>
          <t>08201 S2160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72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72">
        <f>G473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561" sId="1" ref="A472:XFD472" action="deleteRow">
    <rfmt sheetId="1" xfDxf="1" sqref="A472:XFD472" start="0" length="0">
      <dxf>
        <font>
          <name val="Times New Roman CYR"/>
          <family val="1"/>
        </font>
        <alignment wrapText="1"/>
      </dxf>
    </rfmt>
    <rcc rId="0" sId="1" dxf="1">
      <nc r="A472" t="inlineStr">
        <is>
  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72" t="inlineStr">
        <is>
          <t>973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72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72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72" t="inlineStr">
        <is>
          <t>08201 S2160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72" t="inlineStr">
        <is>
          <t>621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72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0562" sId="1">
    <oc r="G467">
      <f>G472+G468+#REF!+G470+G474+G476</f>
    </oc>
    <nc r="G467">
      <f>G472+G468+G470+G474+G476</f>
    </nc>
  </rcc>
  <rrc rId="10563" sId="1" ref="A437:XFD437" action="deleteRow">
    <undo index="65535" exp="ref" v="1" dr="G437" r="G432" sId="1"/>
    <rfmt sheetId="1" xfDxf="1" sqref="A437:XFD437" start="0" length="0">
      <dxf>
        <font>
          <name val="Times New Roman CYR"/>
          <family val="1"/>
        </font>
        <alignment wrapText="1"/>
      </dxf>
    </rfmt>
    <rcc rId="0" sId="1" dxf="1">
      <nc r="A437" t="inlineStr">
        <is>
  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437">
        <v>973</v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7" t="inlineStr">
        <is>
          <t>07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7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37" t="inlineStr">
        <is>
          <t>08301 S4760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37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37">
        <f>G438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564" sId="1" ref="A437:XFD437" action="deleteRow">
    <rfmt sheetId="1" xfDxf="1" sqref="A437:XFD437" start="0" length="0">
      <dxf>
        <font>
          <name val="Times New Roman CYR"/>
          <family val="1"/>
        </font>
        <alignment wrapText="1"/>
      </dxf>
    </rfmt>
    <rcc rId="0" sId="1" dxf="1">
      <nc r="A437" t="inlineStr">
        <is>
  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437">
        <v>973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7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7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37" t="inlineStr">
        <is>
          <t>08301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37" t="inlineStr">
        <is>
          <t>621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37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0565" sId="1">
    <oc r="G432">
      <f>G435+G433+#REF!</f>
    </oc>
    <nc r="G432">
      <f>G435+G433</f>
    </nc>
  </rcc>
  <rcc rId="10566" sId="1">
    <oc r="G407">
      <f>120</f>
    </oc>
    <nc r="G407">
      <f>120+30</f>
    </nc>
  </rcc>
  <rcc rId="10567" sId="1">
    <nc r="H407" t="inlineStr">
      <is>
        <t>30 МБ</t>
      </is>
    </nc>
  </rcc>
  <rcc rId="10568" sId="1">
    <oc r="G389">
      <f>10869</f>
    </oc>
    <nc r="G389">
      <f>10869+543.5</f>
    </nc>
  </rcc>
  <rcc rId="10569" sId="1">
    <nc r="H389" t="inlineStr">
      <is>
        <t>543,5 МБ</t>
      </is>
    </nc>
  </rcc>
</revisions>
</file>

<file path=xl/revisions/revisionLog2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70" sId="1" numFmtId="4">
    <oc r="G262">
      <v>8380</v>
    </oc>
    <nc r="G262">
      <f>8380+420</f>
    </nc>
  </rcc>
  <rcc rId="10571" sId="1">
    <nc r="H262" t="inlineStr">
      <is>
        <t>420 МБ</t>
      </is>
    </nc>
  </rcc>
</revisions>
</file>

<file path=xl/revisions/revisionLog2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72" sId="1">
    <oc r="G252">
      <f>10508</f>
    </oc>
    <nc r="G252">
      <f>10508+10508</f>
    </nc>
  </rcc>
  <rcc rId="10573" sId="1">
    <nc r="H252" t="inlineStr">
      <is>
        <t>10508 МБ</t>
      </is>
    </nc>
  </rcc>
  <rcc rId="10574" sId="1">
    <oc r="G188">
      <f>16520.2+337.1</f>
    </oc>
    <nc r="G188">
      <f>16520.2+337.1+16.9</f>
    </nc>
  </rcc>
  <rcc rId="10575" sId="1">
    <nc r="H188" t="inlineStr">
      <is>
        <t>16,9 МБ</t>
      </is>
    </nc>
  </rcc>
  <rcc rId="10576" sId="1">
    <oc r="H183">
      <v>493</v>
    </oc>
    <nc r="H183" t="inlineStr">
      <is>
        <t>493 МБ</t>
      </is>
    </nc>
  </rcc>
  <rfmt sheetId="1" sqref="A176">
    <dxf>
      <fill>
        <patternFill>
          <bgColor rgb="FFFFC000"/>
        </patternFill>
      </fill>
    </dxf>
  </rfmt>
  <rfmt sheetId="1" sqref="A157">
    <dxf>
      <fill>
        <patternFill>
          <bgColor rgb="FFFFC000"/>
        </patternFill>
      </fill>
    </dxf>
  </rfmt>
  <rcc rId="10577" sId="1">
    <oc r="H68">
      <v>208</v>
    </oc>
    <nc r="H68" t="inlineStr">
      <is>
        <t>208 МБ</t>
      </is>
    </nc>
  </rcc>
</revisions>
</file>

<file path=xl/revisions/revisionLog2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78" sId="1">
    <oc r="A14" t="inlineStr">
      <is>
        <t>Ведомственная структура расходов местного бюджета на 2023 год</t>
      </is>
    </oc>
    <nc r="A14" t="inlineStr">
      <is>
        <t>Ведомственная структура расходов местного бюджета на 2024 год</t>
      </is>
    </nc>
  </rcc>
</revisions>
</file>

<file path=xl/revisions/revisionLog2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79" sId="1" numFmtId="4">
    <nc r="G60">
      <v>500</v>
    </nc>
  </rcc>
  <rcc rId="10580" sId="1" numFmtId="4">
    <nc r="G142">
      <v>1500</v>
    </nc>
  </rcc>
  <rrc rId="10581" sId="1" ref="A141:XFD141" action="deleteRow">
    <undo index="0" exp="ref" v="1" dr="G141" r="G140" sId="1"/>
    <rfmt sheetId="1" xfDxf="1" sqref="A141:XFD141" start="0" length="0">
      <dxf>
        <font>
          <name val="Times New Roman CYR"/>
          <family val="1"/>
        </font>
        <alignment wrapText="1"/>
      </dxf>
    </rfmt>
    <rcc rId="0" sId="1" dxf="1">
      <nc r="A141" t="inlineStr">
        <is>
          <t>Закупка товаров, работ, услуг в сфере информационно-коммуникационных технологий</t>
        </is>
      </nc>
      <ndxf>
        <font>
          <name val="Times New Roman"/>
          <family val="1"/>
        </font>
        <numFmt numFmtId="30" formatCode="@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1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1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41" t="inlineStr">
        <is>
          <t>10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41" t="inlineStr">
        <is>
          <t>18002 82300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41" t="inlineStr">
        <is>
          <t>242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41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0582" sId="1">
    <oc r="G140">
      <f>#REF!+G141</f>
    </oc>
    <nc r="G140">
      <f>G141</f>
    </nc>
  </rcc>
</revisions>
</file>

<file path=xl/revisions/revisionLog2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83" sId="1" numFmtId="4">
    <nc r="G201">
      <v>5419.8</v>
    </nc>
  </rcc>
  <rfmt sheetId="1" sqref="A205">
    <dxf>
      <fill>
        <patternFill>
          <bgColor rgb="FFFFC000"/>
        </patternFill>
      </fill>
    </dxf>
  </rfmt>
  <rfmt sheetId="1" sqref="A252">
    <dxf>
      <fill>
        <patternFill>
          <bgColor rgb="FFFFC000"/>
        </patternFill>
      </fill>
    </dxf>
  </rfmt>
  <rfmt sheetId="1" sqref="A254">
    <dxf>
      <fill>
        <patternFill>
          <bgColor rgb="FFFFC000"/>
        </patternFill>
      </fill>
    </dxf>
  </rfmt>
  <rcc rId="10584" sId="1">
    <oc r="G281">
      <f>395</f>
    </oc>
    <nc r="G281">
      <f>395+8.1</f>
    </nc>
  </rcc>
  <rcc rId="10585" sId="1">
    <nc r="H281" t="inlineStr">
      <is>
        <t>8,1 МБ</t>
      </is>
    </nc>
  </rcc>
  <rfmt sheetId="1" sqref="A280">
    <dxf>
      <fill>
        <patternFill patternType="solid">
          <bgColor rgb="FFFFC000"/>
        </patternFill>
      </fill>
    </dxf>
  </rfmt>
</revisions>
</file>

<file path=xl/revisions/revisionLog2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86" sId="1">
    <oc r="G253">
      <f>1380.2</f>
    </oc>
    <nc r="G253">
      <f>1380.2+28.2</f>
    </nc>
  </rcc>
  <rcc rId="10587" sId="1">
    <nc r="H253" t="inlineStr">
      <is>
        <t>28,2 МБ</t>
      </is>
    </nc>
  </rcc>
  <rcc rId="10588" sId="1">
    <oc r="G255">
      <f>28424.8</f>
    </oc>
    <nc r="G255">
      <f>28424.8+287.2</f>
    </nc>
  </rcc>
  <rcc rId="10589" sId="1">
    <oc r="I254">
      <v>576.6</v>
    </oc>
    <nc r="I254"/>
  </rcc>
  <rcc rId="10590" sId="1">
    <oc r="I255">
      <f>#REF!-I254</f>
    </oc>
    <nc r="I255"/>
  </rcc>
  <rcc rId="10591" sId="1">
    <nc r="H255" t="inlineStr">
      <is>
        <t>287,2 МБ</t>
      </is>
    </nc>
  </rcc>
</revisions>
</file>

<file path=xl/revisions/revisionLog2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252">
    <dxf>
      <fill>
        <patternFill>
          <bgColor theme="0"/>
        </patternFill>
      </fill>
    </dxf>
  </rfmt>
  <rfmt sheetId="1" sqref="A254">
    <dxf>
      <fill>
        <patternFill>
          <bgColor theme="0"/>
        </patternFill>
      </fill>
    </dxf>
  </rfmt>
  <rfmt sheetId="1" sqref="A280">
    <dxf>
      <fill>
        <patternFill>
          <bgColor theme="0"/>
        </patternFill>
      </fill>
    </dxf>
  </rfmt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116" sId="1" ref="A46:XFD46" action="insertRow">
    <undo index="65535" exp="area" ref3D="1" dr="$A$485:$XFD$485" dn="Z_B67934D4_E797_41BD_A015_871403995F47_.wvu.Rows" sId="1"/>
    <undo index="65535" exp="area" ref3D="1" dr="$A$458:$XFD$458" dn="Z_B67934D4_E797_41BD_A015_871403995F47_.wvu.Rows" sId="1"/>
    <undo index="65535" exp="area" ref3D="1" dr="$A$430:$XFD$430" dn="Z_B67934D4_E797_41BD_A015_871403995F47_.wvu.Rows" sId="1"/>
    <undo index="65535" exp="area" ref3D="1" dr="$A$412:$XFD$413" dn="Z_B67934D4_E797_41BD_A015_871403995F47_.wvu.Rows" sId="1"/>
    <undo index="65535" exp="area" ref3D="1" dr="$A$402:$XFD$403" dn="Z_B67934D4_E797_41BD_A015_871403995F47_.wvu.Rows" sId="1"/>
    <undo index="65535" exp="area" ref3D="1" dr="$A$368:$XFD$373" dn="Z_B67934D4_E797_41BD_A015_871403995F47_.wvu.Rows" sId="1"/>
  </rrc>
  <rrc rId="6117" sId="1" ref="A46:XFD46" action="insertRow">
    <undo index="65535" exp="area" ref3D="1" dr="$A$486:$XFD$486" dn="Z_B67934D4_E797_41BD_A015_871403995F47_.wvu.Rows" sId="1"/>
    <undo index="65535" exp="area" ref3D="1" dr="$A$459:$XFD$459" dn="Z_B67934D4_E797_41BD_A015_871403995F47_.wvu.Rows" sId="1"/>
    <undo index="65535" exp="area" ref3D="1" dr="$A$431:$XFD$431" dn="Z_B67934D4_E797_41BD_A015_871403995F47_.wvu.Rows" sId="1"/>
    <undo index="65535" exp="area" ref3D="1" dr="$A$413:$XFD$414" dn="Z_B67934D4_E797_41BD_A015_871403995F47_.wvu.Rows" sId="1"/>
    <undo index="65535" exp="area" ref3D="1" dr="$A$403:$XFD$404" dn="Z_B67934D4_E797_41BD_A015_871403995F47_.wvu.Rows" sId="1"/>
    <undo index="65535" exp="area" ref3D="1" dr="$A$369:$XFD$374" dn="Z_B67934D4_E797_41BD_A015_871403995F47_.wvu.Rows" sId="1"/>
  </rrc>
  <rcc rId="6118" sId="1" odxf="1" dxf="1">
    <nc r="A46" t="inlineStr">
      <is>
        <t>Закупка товаров, работ и услуг в сфере информационно-коммуникационных технологий</t>
      </is>
    </nc>
    <odxf>
      <border outline="0">
        <left/>
      </border>
    </odxf>
    <ndxf>
      <border outline="0">
        <left style="thin">
          <color indexed="64"/>
        </left>
      </border>
    </ndxf>
  </rcc>
  <rcc rId="6119" sId="1" odxf="1" dxf="1">
    <nc r="A47" t="inlineStr">
      <is>
        <t>Закупка товаров, работ и услуг в сфере информационно-коммуникационных технологий</t>
      </is>
    </nc>
    <odxf>
      <border outline="0">
        <left/>
      </border>
    </odxf>
    <ndxf>
      <border outline="0">
        <left style="thin">
          <color indexed="64"/>
        </left>
      </border>
    </ndxf>
  </rcc>
  <rcc rId="6120" sId="1" numFmtId="4">
    <oc r="G44">
      <v>10623.4</v>
    </oc>
    <nc r="G44">
      <v>10855.5</v>
    </nc>
  </rcc>
  <rcc rId="6121" sId="1" numFmtId="4">
    <oc r="G45">
      <v>3208.2</v>
    </oc>
    <nc r="G45">
      <v>3278.3</v>
    </nc>
  </rcc>
  <rcc rId="6122" sId="1">
    <nc r="C46" t="inlineStr">
      <is>
        <t>01</t>
      </is>
    </nc>
  </rcc>
  <rcc rId="6123" sId="1">
    <nc r="D46" t="inlineStr">
      <is>
        <t>04</t>
      </is>
    </nc>
  </rcc>
  <rcc rId="6124" sId="1">
    <nc r="E46" t="inlineStr">
      <is>
        <t>99900 81020</t>
      </is>
    </nc>
  </rcc>
  <rcc rId="6125" sId="1">
    <nc r="F46" t="inlineStr">
      <is>
        <t>242</t>
      </is>
    </nc>
  </rcc>
  <rcc rId="6126" sId="1" numFmtId="4">
    <nc r="G46">
      <v>8</v>
    </nc>
  </rcc>
  <rcc rId="6127" sId="1">
    <nc r="C47" t="inlineStr">
      <is>
        <t>01</t>
      </is>
    </nc>
  </rcc>
  <rcc rId="6128" sId="1">
    <nc r="D47" t="inlineStr">
      <is>
        <t>04</t>
      </is>
    </nc>
  </rcc>
  <rcc rId="6129" sId="1">
    <nc r="E47" t="inlineStr">
      <is>
        <t>99900 81020</t>
      </is>
    </nc>
  </rcc>
  <rcc rId="6130" sId="1">
    <nc r="F47" t="inlineStr">
      <is>
        <t>851</t>
      </is>
    </nc>
  </rcc>
  <rcc rId="6131" sId="1" numFmtId="4">
    <nc r="G47">
      <v>90</v>
    </nc>
  </rcc>
  <rcc rId="6132" sId="1">
    <nc r="B46" t="inlineStr">
      <is>
        <t>968</t>
      </is>
    </nc>
  </rcc>
  <rcc rId="6133" sId="1">
    <nc r="B47" t="inlineStr">
      <is>
        <t>968</t>
      </is>
    </nc>
  </rcc>
  <rcc rId="6134" sId="1" numFmtId="4">
    <oc r="G56">
      <v>400</v>
    </oc>
    <nc r="G56">
      <v>500</v>
    </nc>
  </rcc>
  <rcc rId="6135" sId="1" numFmtId="4">
    <oc r="G61">
      <v>50</v>
    </oc>
    <nc r="G61">
      <v>100</v>
    </nc>
  </rcc>
  <rcc rId="6136" sId="1" numFmtId="4">
    <oc r="G107">
      <f>1975.5+596.6+42.3</f>
    </oc>
    <nc r="G107">
      <v>2718.7</v>
    </nc>
  </rcc>
  <rrc rId="6137" sId="1" ref="A111:XFD111" action="insertRow">
    <undo index="65535" exp="area" ref3D="1" dr="$A$487:$XFD$487" dn="Z_B67934D4_E797_41BD_A015_871403995F47_.wvu.Rows" sId="1"/>
    <undo index="65535" exp="area" ref3D="1" dr="$A$460:$XFD$460" dn="Z_B67934D4_E797_41BD_A015_871403995F47_.wvu.Rows" sId="1"/>
    <undo index="65535" exp="area" ref3D="1" dr="$A$432:$XFD$432" dn="Z_B67934D4_E797_41BD_A015_871403995F47_.wvu.Rows" sId="1"/>
    <undo index="65535" exp="area" ref3D="1" dr="$A$414:$XFD$415" dn="Z_B67934D4_E797_41BD_A015_871403995F47_.wvu.Rows" sId="1"/>
    <undo index="65535" exp="area" ref3D="1" dr="$A$404:$XFD$405" dn="Z_B67934D4_E797_41BD_A015_871403995F47_.wvu.Rows" sId="1"/>
    <undo index="65535" exp="area" ref3D="1" dr="$A$370:$XFD$375" dn="Z_B67934D4_E797_41BD_A015_871403995F47_.wvu.Rows" sId="1"/>
  </rrc>
  <rrc rId="6138" sId="1" ref="A113:XFD113" action="insertRow">
    <undo index="65535" exp="area" ref3D="1" dr="$A$488:$XFD$488" dn="Z_B67934D4_E797_41BD_A015_871403995F47_.wvu.Rows" sId="1"/>
    <undo index="65535" exp="area" ref3D="1" dr="$A$461:$XFD$461" dn="Z_B67934D4_E797_41BD_A015_871403995F47_.wvu.Rows" sId="1"/>
    <undo index="65535" exp="area" ref3D="1" dr="$A$433:$XFD$433" dn="Z_B67934D4_E797_41BD_A015_871403995F47_.wvu.Rows" sId="1"/>
    <undo index="65535" exp="area" ref3D="1" dr="$A$415:$XFD$416" dn="Z_B67934D4_E797_41BD_A015_871403995F47_.wvu.Rows" sId="1"/>
    <undo index="65535" exp="area" ref3D="1" dr="$A$405:$XFD$406" dn="Z_B67934D4_E797_41BD_A015_871403995F47_.wvu.Rows" sId="1"/>
    <undo index="65535" exp="area" ref3D="1" dr="$A$371:$XFD$376" dn="Z_B67934D4_E797_41BD_A015_871403995F47_.wvu.Rows" sId="1"/>
  </rrc>
  <rrc rId="6139" sId="1" ref="A116:XFD116" action="insertRow">
    <undo index="65535" exp="area" ref3D="1" dr="$A$489:$XFD$489" dn="Z_B67934D4_E797_41BD_A015_871403995F47_.wvu.Rows" sId="1"/>
    <undo index="65535" exp="area" ref3D="1" dr="$A$462:$XFD$462" dn="Z_B67934D4_E797_41BD_A015_871403995F47_.wvu.Rows" sId="1"/>
    <undo index="65535" exp="area" ref3D="1" dr="$A$434:$XFD$434" dn="Z_B67934D4_E797_41BD_A015_871403995F47_.wvu.Rows" sId="1"/>
    <undo index="65535" exp="area" ref3D="1" dr="$A$416:$XFD$417" dn="Z_B67934D4_E797_41BD_A015_871403995F47_.wvu.Rows" sId="1"/>
    <undo index="65535" exp="area" ref3D="1" dr="$A$406:$XFD$407" dn="Z_B67934D4_E797_41BD_A015_871403995F47_.wvu.Rows" sId="1"/>
    <undo index="65535" exp="area" ref3D="1" dr="$A$372:$XFD$377" dn="Z_B67934D4_E797_41BD_A015_871403995F47_.wvu.Rows" sId="1"/>
  </rrc>
  <rcc rId="6140" sId="1" odxf="1" dxf="1">
    <nc r="A111" t="inlineStr">
      <is>
        <t>Иные выплаты персоналу учреждений, за исключением фонда оплаты труда</t>
      </is>
    </nc>
    <odxf>
      <font>
        <name val="Times New Roman"/>
        <family val="1"/>
      </font>
      <numFmt numFmtId="30" formatCode="@"/>
      <fill>
        <patternFill patternType="none"/>
      </fill>
      <alignment vertical="top"/>
    </odxf>
    <ndxf>
      <font>
        <color indexed="8"/>
        <name val="Times New Roman"/>
        <family val="1"/>
      </font>
      <numFmt numFmtId="0" formatCode="General"/>
      <fill>
        <patternFill patternType="solid"/>
      </fill>
      <alignment vertical="center"/>
    </ndxf>
  </rcc>
  <rcc rId="6141" sId="1" odxf="1" dxf="1">
    <nc r="A113" t="inlineStr">
      <is>
        <t>Закупка товаров, работ и услуг в сфере информационно-коммуникационных технологий</t>
      </is>
    </nc>
    <odxf>
      <fill>
        <patternFill patternType="solid"/>
      </fill>
    </odxf>
    <ndxf>
      <fill>
        <patternFill patternType="none"/>
      </fill>
    </ndxf>
  </rcc>
  <rcc rId="6142" sId="1">
    <nc r="A116" t="inlineStr">
      <is>
        <t xml:space="preserve">Уплата прочих налогов, сборов </t>
      </is>
    </nc>
  </rcc>
  <rcc rId="6143" sId="1">
    <nc r="C111" t="inlineStr">
      <is>
        <t>01</t>
      </is>
    </nc>
  </rcc>
  <rcc rId="6144" sId="1">
    <nc r="D111" t="inlineStr">
      <is>
        <t>13</t>
      </is>
    </nc>
  </rcc>
  <rcc rId="6145" sId="1">
    <nc r="E111" t="inlineStr">
      <is>
        <t>99900 83590</t>
      </is>
    </nc>
  </rcc>
  <rcc rId="6146" sId="1">
    <nc r="F111" t="inlineStr">
      <is>
        <t>112</t>
      </is>
    </nc>
  </rcc>
  <rcc rId="6147" sId="1" numFmtId="4">
    <nc r="G111">
      <v>200</v>
    </nc>
  </rcc>
  <rcc rId="6148" sId="1">
    <nc r="C113" t="inlineStr">
      <is>
        <t>01</t>
      </is>
    </nc>
  </rcc>
  <rcc rId="6149" sId="1">
    <nc r="D113" t="inlineStr">
      <is>
        <t>13</t>
      </is>
    </nc>
  </rcc>
  <rcc rId="6150" sId="1">
    <nc r="E113" t="inlineStr">
      <is>
        <t>99900 83590</t>
      </is>
    </nc>
  </rcc>
  <rcc rId="6151" sId="1">
    <nc r="F113" t="inlineStr">
      <is>
        <t>242</t>
      </is>
    </nc>
  </rcc>
  <rcc rId="6152" sId="1" numFmtId="4">
    <nc r="G113">
      <v>845.5</v>
    </nc>
  </rcc>
  <rcc rId="6153" sId="1" numFmtId="4">
    <oc r="G114">
      <v>60</v>
    </oc>
    <nc r="G114">
      <v>4318</v>
    </nc>
  </rcc>
  <rcc rId="6154" sId="1" numFmtId="4">
    <oc r="G115">
      <f>948+318</f>
    </oc>
    <nc r="G115">
      <v>1297.5</v>
    </nc>
  </rcc>
  <rcc rId="6155" sId="1">
    <nc r="C116" t="inlineStr">
      <is>
        <t>01</t>
      </is>
    </nc>
  </rcc>
  <rcc rId="6156" sId="1">
    <nc r="D116" t="inlineStr">
      <is>
        <t>13</t>
      </is>
    </nc>
  </rcc>
  <rcc rId="6157" sId="1">
    <nc r="E116" t="inlineStr">
      <is>
        <t>99900 83590</t>
      </is>
    </nc>
  </rcc>
  <rcc rId="6158" sId="1">
    <nc r="F116" t="inlineStr">
      <is>
        <t>852</t>
      </is>
    </nc>
  </rcc>
  <rcc rId="6159" sId="1" numFmtId="4">
    <nc r="G116">
      <v>50</v>
    </nc>
  </rcc>
  <rcc rId="6160" sId="1">
    <nc r="B111" t="inlineStr">
      <is>
        <t>968</t>
      </is>
    </nc>
  </rcc>
  <rcc rId="6161" sId="1">
    <nc r="B113" t="inlineStr">
      <is>
        <t>968</t>
      </is>
    </nc>
  </rcc>
  <rcc rId="6162" sId="1">
    <nc r="B116" t="inlineStr">
      <is>
        <t>968</t>
      </is>
    </nc>
  </rcc>
  <rcc rId="6163" sId="1">
    <oc r="G109">
      <f>SUM(G110:G115)</f>
    </oc>
    <nc r="G109">
      <f>SUM(G110:G116)</f>
    </nc>
  </rcc>
</revisions>
</file>

<file path=xl/revisions/revisionLog2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418">
    <dxf>
      <fill>
        <patternFill patternType="solid">
          <bgColor rgb="FFFFC000"/>
        </patternFill>
      </fill>
    </dxf>
  </rfmt>
</revisions>
</file>

<file path=xl/revisions/revisionLog2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92" sId="1">
    <oc r="G206">
      <f>1668.7+34.1</f>
    </oc>
    <nc r="G206">
      <f>1668.7+34.1+206.8</f>
    </nc>
  </rcc>
  <rcc rId="10593" sId="1">
    <nc r="H206" t="inlineStr">
      <is>
        <t>206,8 МБ</t>
      </is>
    </nc>
  </rcc>
</revisions>
</file>

<file path=xl/revisions/revisionLog2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205">
    <dxf>
      <fill>
        <patternFill>
          <bgColor theme="0"/>
        </patternFill>
      </fill>
    </dxf>
  </rfmt>
</revisions>
</file>

<file path=xl/revisions/revisionLog2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94" sId="1">
    <oc r="A62" t="inlineStr">
      <is>
        <t>Муниципальная Программа «Развитие муниципальной службы в Селенгинском районе на 2020 - 2024 годы»</t>
      </is>
    </oc>
    <nc r="A62" t="inlineStr">
      <is>
        <t>Муниципальная Программа «Развитие муниципальной службы в Селенгинском районе на 2020 - 2025 годы»</t>
      </is>
    </nc>
  </rcc>
  <rcc rId="10595" sId="1">
    <oc r="A78" t="inlineStr">
      <is>
        <t>Муниципальная программа  «Развитие туризма и благоустройство мест массового отдыха в Селенгинском районе на 2020-2024 годы»</t>
      </is>
    </oc>
    <nc r="A78" t="inlineStr">
      <is>
        <t>Муниципальная программа  «Развитие туризма и благоустройство мест массового отдыха в Селенгинском районе на 2020-2025 годы»</t>
      </is>
    </nc>
  </rcc>
  <rcc rId="10596" sId="1">
    <oc r="A82" t="inlineStr">
      <is>
        <t>Муниципальная программа «Развитие малого и среднего предпринимательства в Селенгинском районе на 2020-2024 годы</t>
      </is>
    </oc>
    <nc r="A82" t="inlineStr">
      <is>
        <t>Муниципальная программа «Развитие малого и среднего предпринимательства в Селенгинском районе на 2020-2025 годы</t>
      </is>
    </nc>
  </rcc>
  <rcc rId="10597" sId="1">
    <oc r="A87" t="inlineStr">
      <is>
        <t>Муниципальная программа «Организация общественных работ на территории Селенгинского района на 2020-2024 годы</t>
      </is>
    </oc>
    <nc r="A87" t="inlineStr">
      <is>
        <t>Муниципальная программа «Организация общественных работ на территории Селенгинского района на 2020-2025 годы</t>
      </is>
    </nc>
  </rcc>
  <rcc rId="10598" sId="1">
    <oc r="A91" t="inlineStr">
      <is>
        <t>Муниципальная программа «Поддержка сельских и городских инициатив в Селенгинском районе на 2020-2024 годы»</t>
      </is>
    </oc>
    <nc r="A91" t="inlineStr">
      <is>
        <t>Муниципальная программа «Поддержка сельских и городских инициатив в Селенгинском районе на 2020-2025 годы»</t>
      </is>
    </nc>
  </rcc>
  <rcc rId="10599" sId="1">
    <oc r="A138" t="inlineStr">
      <is>
        <t>Муниципальная Программа «Обеспечение безопасности населения от чрезвычайных ситуаций природного и техногенного характера на территории муниципального образования "Селенгинский район" на период 2020-2024 годы»</t>
      </is>
    </oc>
    <nc r="A138" t="inlineStr">
      <is>
        <t>Муниципальная Программа «Обеспечение безопасности населения от чрезвычайных ситуаций природного и техногенного характера на территории муниципального образования "Селенгинский район" на период 2021-2025 годы»</t>
      </is>
    </nc>
  </rcc>
  <rcc rId="10600" sId="1">
    <oc r="A151" t="inlineStr">
      <is>
        <t>Муниципальная Программа «Повышение качества управления муниципальной собственностью и градостроительной деятельностью в Селенгинском районе на 2020-2024 годы</t>
      </is>
    </oc>
    <nc r="A151" t="inlineStr">
      <is>
        <t>Муниципальная Программа «Повышение качества управления муниципальной собственностью и градостроительной деятельностью в Селенгинском районе на 2023-2025 годы</t>
      </is>
    </nc>
  </rcc>
  <rfmt sheetId="1" sqref="A156">
    <dxf>
      <fill>
        <patternFill>
          <bgColor theme="0"/>
        </patternFill>
      </fill>
    </dxf>
  </rfmt>
  <rcc rId="10601" sId="1" numFmtId="4">
    <nc r="G158">
      <v>0</v>
    </nc>
  </rcc>
</revisions>
</file>

<file path=xl/revisions/revisionLog2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02" sId="1">
    <oc r="A164" t="inlineStr">
      <is>
        <t>Муниципальная программа "Профилактика преступлений и иных правонарушений в Селенгинском районе"</t>
      </is>
    </oc>
    <nc r="A164" t="inlineStr">
      <is>
        <t>Муниципальная программа "Профилактика преступлений и иных правонарушений в Селенгинском районе на 2023-2025 годы"</t>
      </is>
    </nc>
  </rcc>
  <rrc rId="10603" sId="1" ref="A173:XFD173" action="insertRow"/>
  <rcc rId="10604" sId="1">
    <oc r="A185" t="inlineStr">
      <is>
        <t>Муниципальная программа "Формирование комфортной городской среды на территории муниципального образования "Селенгинский район" на 2018-2022годы</t>
      </is>
    </oc>
    <nc r="A185" t="inlineStr">
      <is>
        <t>Муниципальная программа "Формирование комфортной городской среды на территории муниципального образования "Селенгинский район" на 2020-2025 годы</t>
      </is>
    </nc>
  </rcc>
  <rfmt sheetId="1" sqref="A176">
    <dxf>
      <fill>
        <patternFill>
          <bgColor theme="0"/>
        </patternFill>
      </fill>
    </dxf>
  </rfmt>
  <rcv guid="{73FC67B9-3A5E-4402-A781-D3BF0209130F}" action="delete"/>
  <rdn rId="0" localSheetId="1" customView="1" name="Z_73FC67B9_3A5E_4402_A781_D3BF0209130F_.wvu.PrintArea" hidden="1" oldHidden="1">
    <formula>Ведом.структура!$A$1:$G$639</formula>
    <oldFormula>Ведом.структура!$A$1:$G$639</oldFormula>
  </rdn>
  <rdn rId="0" localSheetId="1" customView="1" name="Z_73FC67B9_3A5E_4402_A781_D3BF0209130F_.wvu.FilterData" hidden="1" oldHidden="1">
    <formula>Ведом.структура!$A$17:$I$637</formula>
    <oldFormula>Ведом.структура!$A$17:$I$637</oldFormula>
  </rdn>
  <rcv guid="{73FC67B9-3A5E-4402-A781-D3BF0209130F}" action="add"/>
</revisions>
</file>

<file path=xl/revisions/revisionLog2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07" sId="1" numFmtId="4">
    <nc r="G178">
      <v>0</v>
    </nc>
  </rcc>
  <rfmt sheetId="1" sqref="A173" start="0" length="0">
    <dxf>
      <fill>
        <patternFill>
          <bgColor theme="0"/>
        </patternFill>
      </fill>
    </dxf>
  </rfmt>
  <rcc rId="10608" sId="1" odxf="1" dxf="1">
    <nc r="B173" t="inlineStr">
      <is>
        <t>968</t>
      </is>
    </nc>
    <odxf>
      <fill>
        <patternFill>
          <bgColor indexed="41"/>
        </patternFill>
      </fill>
    </odxf>
    <ndxf>
      <fill>
        <patternFill>
          <bgColor theme="0"/>
        </patternFill>
      </fill>
    </ndxf>
  </rcc>
  <rfmt sheetId="1" sqref="C173" start="0" length="0">
    <dxf>
      <fill>
        <patternFill>
          <bgColor theme="0"/>
        </patternFill>
      </fill>
    </dxf>
  </rfmt>
  <rfmt sheetId="1" sqref="D173" start="0" length="0">
    <dxf>
      <fill>
        <patternFill>
          <bgColor theme="0"/>
        </patternFill>
      </fill>
    </dxf>
  </rfmt>
  <rcc rId="10609" sId="1" odxf="1" dxf="1">
    <nc r="E173" t="inlineStr">
      <is>
        <t>06000 00000</t>
      </is>
    </nc>
    <odxf>
      <fill>
        <patternFill>
          <bgColor indexed="41"/>
        </patternFill>
      </fill>
    </odxf>
    <ndxf>
      <fill>
        <patternFill>
          <bgColor theme="0"/>
        </patternFill>
      </fill>
    </ndxf>
  </rcc>
  <rfmt sheetId="1" sqref="F173" start="0" length="0">
    <dxf>
      <fill>
        <patternFill>
          <bgColor theme="0"/>
        </patternFill>
      </fill>
    </dxf>
  </rfmt>
  <rcc rId="10610" sId="1" odxf="1" dxf="1">
    <nc r="G173">
      <f>G174</f>
    </nc>
    <odxf>
      <fill>
        <patternFill>
          <bgColor indexed="41"/>
        </patternFill>
      </fill>
    </odxf>
    <ndxf>
      <fill>
        <patternFill>
          <bgColor theme="0"/>
        </patternFill>
      </fill>
    </ndxf>
  </rcc>
  <rcc rId="10611" sId="1">
    <nc r="C173" t="inlineStr">
      <is>
        <t>05</t>
      </is>
    </nc>
  </rcc>
  <rcc rId="10612" sId="1">
    <nc r="D173" t="inlineStr">
      <is>
        <t>02</t>
      </is>
    </nc>
  </rcc>
  <rcc rId="10613" sId="1">
    <oc r="G172">
      <f>G179+G174</f>
    </oc>
    <nc r="G172">
      <f>G173+G179</f>
    </nc>
  </rcc>
  <rcc rId="10614" sId="1">
    <nc r="A173" t="inlineStr">
      <is>
        <t>МП «Комплексное развитие сельских территорий в Селенгинском районе на 2023-2025 годы»</t>
      </is>
    </nc>
  </rcc>
  <rcc rId="10615" sId="1">
    <oc r="A204" t="inlineStr">
      <is>
        <t>МП «Комплексное развитие сельских территорий в Селенгинском районе на 2020-2024 годы»</t>
      </is>
    </oc>
    <nc r="A204" t="inlineStr">
      <is>
        <t>МП «Комплексное развитие сельских территорий в Селенгинском районе на 2023-2025 годы»</t>
      </is>
    </nc>
  </rcc>
  <rcc rId="10616" sId="1">
    <oc r="A228" t="inlineStr">
      <is>
        <t>МП «Развитие образования в Селенгинском районе на 2020-2024 годы"</t>
      </is>
    </oc>
    <nc r="A228" t="inlineStr">
      <is>
        <t>МП «Развитие образования в Селенгинском районе на 2020-2025 годы"</t>
      </is>
    </nc>
  </rcc>
  <rcc rId="10617" sId="1">
    <oc r="A239" t="inlineStr">
      <is>
        <t>МП «Развитие образования в Селенгинском районе на 2020-2024 годы"</t>
      </is>
    </oc>
    <nc r="A239" t="inlineStr">
      <is>
        <t>МП «Развитие образования в Селенгинском районе на 2020-2025 годы"</t>
      </is>
    </nc>
  </rcc>
  <rfmt sheetId="1" sqref="A263:G263" start="0" length="2147483647">
    <dxf>
      <font>
        <i val="0"/>
      </font>
    </dxf>
  </rfmt>
</revisions>
</file>

<file path=xl/revisions/revisionLog2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18" sId="1">
    <oc r="A268" t="inlineStr">
      <is>
        <t>МП «Развитие образования в Селенгинском районе на 2020-2024 годы"</t>
      </is>
    </oc>
    <nc r="A268" t="inlineStr">
      <is>
        <t>МП «Развитие образования в Селенгинском районе на 2020-2025 годы"</t>
      </is>
    </nc>
  </rcc>
  <rcc rId="10619" sId="1">
    <oc r="A278" t="inlineStr">
      <is>
        <t>МП «Развитие образования в Селенгинском районе на 2020-2024 годы"</t>
      </is>
    </oc>
    <nc r="A278" t="inlineStr">
      <is>
        <t>МП «Развитие образования в Селенгинском районе на 2020-2025 годы"</t>
      </is>
    </nc>
  </rcc>
  <rcc rId="10620" sId="1">
    <oc r="A284" t="inlineStr">
      <is>
        <t>МП «Развитие образования в Селенгинском районе на 2020-2024 годы"</t>
      </is>
    </oc>
    <nc r="A284" t="inlineStr">
      <is>
        <t>МП «Развитие образования в Селенгинском районе на 2020-2025 годы"</t>
      </is>
    </nc>
  </rcc>
  <rcc rId="10621" sId="1">
    <oc r="A295" t="inlineStr">
      <is>
        <t>МП «Развитие образования в Селенгинском районе на 2020-2024 годы"</t>
      </is>
    </oc>
    <nc r="A295" t="inlineStr">
      <is>
        <t>МП «Развитие образования в Селенгинском районе на 2020-2025 годы"</t>
      </is>
    </nc>
  </rcc>
  <rcc rId="10622" sId="1">
    <oc r="A333" t="inlineStr">
      <is>
        <t>Муниципальная Программа «Управление муниципальными финансами и муниципальным долгом на 2020-2024 годы</t>
      </is>
    </oc>
    <nc r="A333" t="inlineStr">
      <is>
        <t>Муниципальная Программа «Управление муниципальными финансами и муниципальным долгом на 2020-2025 годы</t>
      </is>
    </nc>
  </rcc>
  <rcc rId="10623" sId="1">
    <oc r="A348" t="inlineStr">
      <is>
        <t>Муниципальная Программа «Управление муниципальными финансами и муниципальным долгом на 2020-2024 годы</t>
      </is>
    </oc>
    <nc r="A348" t="inlineStr">
      <is>
        <t>Муниципальная Программа «Управление муниципальными финансами и муниципальным долгом на 2020-2025 годы</t>
      </is>
    </nc>
  </rcc>
  <rcc rId="10624" sId="1">
    <oc r="A355" t="inlineStr">
      <is>
        <t>Муниципальная Программа «Управление муниципальными финансами и муниципальным долгом на 2020-2024 годы</t>
      </is>
    </oc>
    <nc r="A355" t="inlineStr">
      <is>
        <t>Муниципальная Программа «Управление муниципальными финансами и муниципальным долгом на 2020-2025 годы</t>
      </is>
    </nc>
  </rcc>
  <rcc rId="10625" sId="1">
    <oc r="A363" t="inlineStr">
      <is>
        <t>Муниципальная Программа «Управление муниципальными финансами и муниципальным долгом на 2020-2024 годы</t>
      </is>
    </oc>
    <nc r="A363" t="inlineStr">
      <is>
        <t>Муниципальная Программа «Управление муниципальными финансами и муниципальным долгом на 2020-2025 годы</t>
      </is>
    </nc>
  </rcc>
  <rcc rId="10626" sId="1">
    <oc r="A371" t="inlineStr">
      <is>
        <t>Муниципальная Программа «Повышение качества управления муниципальной собственностью и градостроительной деятельностью в Селенгинском районе на 2020-2024 годы</t>
      </is>
    </oc>
    <nc r="A371" t="inlineStr">
      <is>
        <t>Муниципальная Программа «Повышение качества управления муниципальной собственностью и градостроительной деятельностью в Селенгинском районе на 2023-2025 годы</t>
      </is>
    </nc>
  </rcc>
  <rcc rId="10627" sId="1">
    <oc r="A392" t="inlineStr">
      <is>
        <t>Муниципальная Программа «Повышение качества управления муниципальной собственностью и градостроительной деятельностью в Селенгинском районе на 2020-2024 годы</t>
      </is>
    </oc>
    <nc r="A392" t="inlineStr">
      <is>
        <t>Муниципальная Программа «Повышение качества управления муниципальной собственностью и градостроительной деятельностью в Селенгинском районе на 2023-2025 годы</t>
      </is>
    </nc>
  </rcc>
  <rfmt sheetId="1" sqref="A393:G393" start="0" length="2147483647">
    <dxf>
      <font>
        <b/>
      </font>
    </dxf>
  </rfmt>
  <rfmt sheetId="1" sqref="A398">
    <dxf>
      <fill>
        <patternFill patternType="solid">
          <bgColor rgb="FFFFC000"/>
        </patternFill>
      </fill>
    </dxf>
  </rfmt>
  <rcc rId="10628" sId="1">
    <oc r="A403" t="inlineStr">
      <is>
        <t>Муниципальная Программа «Повышение качества управления муниципальной собственностью и градостроительной деятельностью в Селенгинском районе на 2020-2024 годы</t>
      </is>
    </oc>
    <nc r="A403" t="inlineStr">
      <is>
        <t>Муниципальная Программа «Повышение качества управления муниципальной собственностью и градостроительной деятельностью в Селенгинском районе на 2023-2025 годы</t>
      </is>
    </nc>
  </rcc>
  <rcc rId="10629" sId="1">
    <oc r="G419">
      <f>282325.3+5732.9</f>
    </oc>
    <nc r="G419">
      <f>282325.3+5732.9+0.98</f>
    </nc>
  </rcc>
  <rcc rId="10630" sId="1">
    <nc r="H419" t="inlineStr">
      <is>
        <t>0,98 МБ</t>
      </is>
    </nc>
  </rcc>
</revisions>
</file>

<file path=xl/revisions/revisionLog2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31" sId="1">
    <oc r="E418" t="inlineStr">
      <is>
        <t>999F5 52430</t>
      </is>
    </oc>
    <nc r="E418" t="inlineStr">
      <is>
        <t>170F5 52430</t>
      </is>
    </nc>
  </rcc>
  <rcc rId="10632" sId="1">
    <oc r="E419" t="inlineStr">
      <is>
        <t>999F5 52430</t>
      </is>
    </oc>
    <nc r="E419" t="inlineStr">
      <is>
        <t>170F5 52430</t>
      </is>
    </nc>
  </rcc>
  <rcc rId="10633" sId="1">
    <oc r="E417" t="inlineStr">
      <is>
        <t>99900 00000</t>
      </is>
    </oc>
    <nc r="E417" t="inlineStr">
      <is>
        <t>17000 00000</t>
      </is>
    </nc>
  </rcc>
  <rrc rId="10634" sId="1" ref="A418:XFD418" action="insertRow"/>
  <rfmt sheetId="1" sqref="A418" start="0" length="0">
    <dxf>
      <font>
        <b val="0"/>
        <i/>
        <name val="Times New Roman"/>
        <family val="1"/>
      </font>
    </dxf>
  </rfmt>
  <rcc rId="10635" sId="1" odxf="1" dxf="1">
    <nc r="B418" t="inlineStr">
      <is>
        <t>971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10636" sId="1" odxf="1" dxf="1">
    <nc r="C418" t="inlineStr">
      <is>
        <t>05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10637" sId="1" odxf="1" dxf="1">
    <nc r="D418" t="inlineStr">
      <is>
        <t>05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E418" start="0" length="0">
    <dxf>
      <font>
        <b val="0"/>
        <i/>
        <name val="Times New Roman"/>
        <family val="1"/>
      </font>
    </dxf>
  </rfmt>
  <rfmt sheetId="1" sqref="F418" start="0" length="0">
    <dxf>
      <font>
        <b val="0"/>
        <i/>
        <name val="Times New Roman"/>
        <family val="1"/>
      </font>
    </dxf>
  </rfmt>
  <rcc rId="10638" sId="1" odxf="1" dxf="1">
    <nc r="G418">
      <f>G419</f>
    </nc>
    <odxf>
      <font>
        <b/>
        <i val="0"/>
        <name val="Times New Roman"/>
        <family val="1"/>
      </font>
      <fill>
        <patternFill patternType="none">
          <bgColor indexed="65"/>
        </patternFill>
      </fill>
    </odxf>
    <ndxf>
      <font>
        <b val="0"/>
        <i/>
        <name val="Times New Roman"/>
        <family val="1"/>
      </font>
      <fill>
        <patternFill patternType="solid">
          <bgColor rgb="FF92D050"/>
        </patternFill>
      </fill>
    </ndxf>
  </rcc>
  <rcc rId="10639" sId="1">
    <nc r="E418" t="inlineStr">
      <is>
        <t>170F5 00000</t>
      </is>
    </nc>
  </rcc>
  <rcc rId="10640" sId="1">
    <oc r="G417">
      <f>G702+G419</f>
    </oc>
    <nc r="G417">
      <f>G418</f>
    </nc>
  </rcc>
  <rfmt sheetId="1" sqref="G418">
    <dxf>
      <fill>
        <patternFill>
          <bgColor theme="0"/>
        </patternFill>
      </fill>
    </dxf>
  </rfmt>
  <rcc rId="10641" sId="1" xfDxf="1" dxf="1">
    <oc r="A417" t="inlineStr">
      <is>
        <t>Непрограммные расходы</t>
      </is>
    </oc>
    <nc r="A417" t="inlineStr">
      <is>
        <t>Муниципальная программа "Чистая вода на 2020-2025 годы"</t>
      </is>
    </nc>
    <ndxf>
      <font>
        <b/>
        <name val="Times New Roman"/>
        <family val="1"/>
      </font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642" sId="1" xfDxf="1" dxf="1">
    <nc r="A418" t="inlineStr">
      <is>
        <t>Основное мероприятие "Улучшение качества питьевой воды"</t>
      </is>
    </nc>
    <ndxf>
      <font>
        <i/>
        <name val="Times New Roman"/>
        <family val="1"/>
      </font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73FC67B9-3A5E-4402-A781-D3BF0209130F}" action="delete"/>
  <rdn rId="0" localSheetId="1" customView="1" name="Z_73FC67B9_3A5E_4402_A781_D3BF0209130F_.wvu.PrintArea" hidden="1" oldHidden="1">
    <formula>Ведом.структура!$A$1:$G$640</formula>
    <oldFormula>Ведом.структура!$A$1:$G$640</oldFormula>
  </rdn>
  <rdn rId="0" localSheetId="1" customView="1" name="Z_73FC67B9_3A5E_4402_A781_D3BF0209130F_.wvu.FilterData" hidden="1" oldHidden="1">
    <formula>Ведом.структура!$A$17:$I$638</formula>
    <oldFormula>Ведом.структура!$A$17:$I$638</oldFormula>
  </rdn>
  <rcv guid="{73FC67B9-3A5E-4402-A781-D3BF0209130F}" action="add"/>
</revisions>
</file>

<file path=xl/revisions/revisionLog2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45" sId="1">
    <oc r="A423" t="inlineStr">
      <is>
        <t>МП «Комплексное развитие сельских территорий в Селенгинском районе на 2020-2024 годы»</t>
      </is>
    </oc>
    <nc r="A423" t="inlineStr">
      <is>
        <t>МП «Комплексное развитие сельских территорий в Селенгинском районе на 2023-2025 годы»</t>
      </is>
    </nc>
  </rcc>
  <rcc rId="10646" sId="1">
    <oc r="A431" t="inlineStr">
      <is>
        <t>Муниципальная Программа «Развитие культуры в Селенгинском районе на 2020 – 2024 годы»</t>
      </is>
    </oc>
    <nc r="A431" t="inlineStr">
      <is>
        <t>Муниципальная Программа «Развитие культуры в Селенгинском районе на 2020 – 2025 годы»</t>
      </is>
    </nc>
  </rcc>
  <rcc rId="10647" sId="1">
    <oc r="A443" t="inlineStr">
      <is>
        <t>Муниципальная программа «Развитие образования в Селенгинском районе на 2020 – 2024 годы»</t>
      </is>
    </oc>
    <nc r="A443" t="inlineStr">
      <is>
        <t>Муниципальная программа «Развитие образования в Селенгинском районе на 2020 – 2025 годы»</t>
      </is>
    </nc>
  </rcc>
  <rcc rId="10648" sId="1">
    <oc r="A450" t="inlineStr">
      <is>
        <t>Муниципальная Программа «Развитие культуры в Селенгинском районе на 2020 – 2024 годы»</t>
      </is>
    </oc>
    <nc r="A450" t="inlineStr">
      <is>
        <t>Муниципальная Программа «Развитие культуры в Селенгинском районе на 2020 – 2025 годы»</t>
      </is>
    </nc>
  </rcc>
  <rcc rId="10649" sId="1">
    <oc r="A498" t="inlineStr">
      <is>
        <t>Муниципальная Программа «Развитие муниципальной службы в Селенгинском районе на 2020 - 2024 годы»</t>
      </is>
    </oc>
    <nc r="A498" t="inlineStr">
      <is>
        <t>Муниципальная Программа «Развитие муниципальной службы в Селенгинском районе на 2020 - 2025 годы»</t>
      </is>
    </nc>
  </rcc>
  <rcc rId="10650" sId="1">
    <oc r="A502" t="inlineStr">
      <is>
        <t>Муниципальная Программа «Развитие культуры в Селенгинском районе на 2020 – 2024 годы»</t>
      </is>
    </oc>
    <nc r="A502" t="inlineStr">
      <is>
        <t>Муниципальная Программа «Развитие культуры в Селенгинском районе на 2020 – 2025 годы»</t>
      </is>
    </nc>
  </rcc>
  <rcc rId="10651" sId="1">
    <oc r="A520" t="inlineStr">
      <is>
        <t>Муниципальная программа «Старшее поколение на 2020-2024 годы</t>
      </is>
    </oc>
    <nc r="A520" t="inlineStr">
      <is>
        <t>Муниципальная программа «Старшее поколение на 2020-2025 годы</t>
      </is>
    </nc>
  </rcc>
  <rcc rId="10652" sId="1">
    <oc r="A533" t="inlineStr">
      <is>
        <t>Муниципальная Программа «Развитие физической культуры, спорта и молодежной политики в Селенгинском районе на  2020 – 2024 годы»</t>
      </is>
    </oc>
    <nc r="A533" t="inlineStr">
      <is>
        <t>Муниципальная Программа «Развитие физической культуры, спорта и молодежной политики в Селенгинском районе на  2020 – 2025 годы»</t>
      </is>
    </nc>
  </rcc>
  <rcc rId="10653" sId="1">
    <oc r="A550" t="inlineStr">
      <is>
        <t>Муниципальная Программа «Развитие физической культуры, спорта и молодежной политики в Селенгинском районе на  2020 – 2024 годы»</t>
      </is>
    </oc>
    <nc r="A550" t="inlineStr">
      <is>
        <t>Муниципальная Программа «Развитие физической культуры, спорта и молодежной политики в Селенгинском районе на  2020 – 2025 годы»</t>
      </is>
    </nc>
  </rcc>
  <rcc rId="10654" sId="1">
    <oc r="A557" t="inlineStr">
      <is>
        <t>Муниципальная Программа «Развитие физической культуры, спорта и молодежной политики в Селенгинском районе на  2020 – 2024 годы»</t>
      </is>
    </oc>
    <nc r="A557" t="inlineStr">
      <is>
        <t>Муниципальная Программа «Развитие физической культуры, спорта и молодежной политики в Селенгинском районе на  2020 – 2025 годы»</t>
      </is>
    </nc>
  </rcc>
  <rcc rId="10655" sId="1">
    <oc r="A573" t="inlineStr">
      <is>
        <t>Муниципальная Программа «Развитие физической культуры, спорта и молодежной политики в Селенгинском районе на  2020 – 2024 годы»</t>
      </is>
    </oc>
    <nc r="A573" t="inlineStr">
      <is>
        <t>Муниципальная Программа «Развитие физической культуры, спорта и молодежной политики в Селенгинском районе на  2020 – 2025 годы»</t>
      </is>
    </nc>
  </rcc>
  <rcc rId="10656" sId="1">
    <oc r="A593" t="inlineStr">
      <is>
        <t>Муниципальная Программа «Развитие физической культуры, спорта и молодежной политики в Селенгинском районе на  2020 – 2024 годы»</t>
      </is>
    </oc>
    <nc r="A593" t="inlineStr">
      <is>
        <t>Муниципальная Программа «Развитие физической культуры, спорта и молодежной политики в Селенгинском районе на  2020 – 2025 годы»</t>
      </is>
    </nc>
  </rcc>
  <rcc rId="10657" sId="1">
    <oc r="A612" t="inlineStr">
      <is>
        <t>Муниципальная программа «Комплексное развитие сельских территорий в Селенгинском районе на 2020-2024 годы»</t>
      </is>
    </oc>
    <nc r="A612" t="inlineStr">
      <is>
        <t>Муниципальная программа «Комплексное развитие сельских территорий в Селенгинском районе на 2023-2025 годы»</t>
      </is>
    </nc>
  </rcc>
  <rfmt sheetId="1" sqref="A634:G634" start="0" length="2147483647">
    <dxf>
      <font>
        <i val="0"/>
      </font>
    </dxf>
  </rfmt>
  <rrc rId="10658" sId="1" ref="A634:XFD634" action="insertRow"/>
  <rcc rId="10659" sId="1" odxf="1" dxf="1">
    <nc r="A634" t="inlineStr">
      <is>
        <t>Сельское хозяйство и рыболовство</t>
      </is>
    </nc>
    <odxf>
      <font>
        <b val="0"/>
        <color indexed="8"/>
        <name val="Times New Roman"/>
        <family val="1"/>
      </font>
      <fill>
        <patternFill>
          <bgColor indexed="65"/>
        </patternFill>
      </fill>
    </odxf>
    <ndxf>
      <font>
        <b/>
        <color indexed="8"/>
        <name val="Times New Roman"/>
        <family val="1"/>
      </font>
      <fill>
        <patternFill>
          <bgColor indexed="41"/>
        </patternFill>
      </fill>
    </ndxf>
  </rcc>
  <rcc rId="10660" sId="1" odxf="1" dxf="1">
    <nc r="B634" t="inlineStr">
      <is>
        <t>976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10661" sId="1" odxf="1" dxf="1">
    <nc r="C634" t="inlineStr">
      <is>
        <t>04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fmt sheetId="1" sqref="D634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E634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F634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G634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cc rId="10662" sId="1">
    <nc r="D634" t="inlineStr">
      <is>
        <t>12</t>
      </is>
    </nc>
  </rcc>
  <rcc rId="10663" sId="1">
    <nc r="G634">
      <f>G635</f>
    </nc>
  </rcc>
</revisions>
</file>

<file path=xl/revisions/revisionLog2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64" sId="1">
    <oc r="G610">
      <f>G611+G635</f>
    </oc>
    <nc r="G610">
      <f>G611+G634</f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64" sId="1" numFmtId="4">
    <oc r="G122">
      <v>1000</v>
    </oc>
    <nc r="G122">
      <v>1500</v>
    </nc>
  </rcc>
  <rrc rId="6165" sId="1" ref="A369:XFD379" action="insertRow">
    <undo index="65535" exp="area" ref3D="1" dr="$A$490:$XFD$490" dn="Z_B67934D4_E797_41BD_A015_871403995F47_.wvu.Rows" sId="1"/>
    <undo index="65535" exp="area" ref3D="1" dr="$A$463:$XFD$463" dn="Z_B67934D4_E797_41BD_A015_871403995F47_.wvu.Rows" sId="1"/>
    <undo index="65535" exp="area" ref3D="1" dr="$A$435:$XFD$435" dn="Z_B67934D4_E797_41BD_A015_871403995F47_.wvu.Rows" sId="1"/>
    <undo index="65535" exp="area" ref3D="1" dr="$A$417:$XFD$418" dn="Z_B67934D4_E797_41BD_A015_871403995F47_.wvu.Rows" sId="1"/>
    <undo index="65535" exp="area" ref3D="1" dr="$A$407:$XFD$408" dn="Z_B67934D4_E797_41BD_A015_871403995F47_.wvu.Rows" sId="1"/>
    <undo index="65535" exp="area" ref3D="1" dr="$A$373:$XFD$378" dn="Z_B67934D4_E797_41BD_A015_871403995F47_.wvu.Rows" sId="1"/>
  </rrc>
  <rm rId="6166" sheetId="1" source="A131:XFD141" destination="A369:XFD379" sourceSheetId="1">
    <rfmt sheetId="1" xfDxf="1" sqref="A369:XFD369" start="0" length="0">
      <dxf>
        <font>
          <name val="Times New Roman CYR"/>
          <family val="1"/>
        </font>
        <alignment wrapText="1"/>
      </dxf>
    </rfmt>
    <rfmt sheetId="1" xfDxf="1" sqref="A370:XFD370" start="0" length="0">
      <dxf>
        <font>
          <name val="Times New Roman CYR"/>
          <family val="1"/>
        </font>
        <alignment wrapText="1"/>
      </dxf>
    </rfmt>
    <rfmt sheetId="1" xfDxf="1" sqref="A371:XFD371" start="0" length="0">
      <dxf>
        <font>
          <name val="Times New Roman CYR"/>
          <family val="1"/>
        </font>
        <alignment wrapText="1"/>
      </dxf>
    </rfmt>
    <rfmt sheetId="1" xfDxf="1" sqref="A372:XFD372" start="0" length="0">
      <dxf>
        <font>
          <name val="Times New Roman CYR"/>
          <family val="1"/>
        </font>
        <alignment wrapText="1"/>
      </dxf>
    </rfmt>
    <rfmt sheetId="1" xfDxf="1" sqref="A373:XFD373" start="0" length="0">
      <dxf>
        <font>
          <name val="Times New Roman CYR"/>
          <family val="1"/>
        </font>
        <alignment wrapText="1"/>
      </dxf>
    </rfmt>
    <rfmt sheetId="1" xfDxf="1" sqref="A374:XFD374" start="0" length="0">
      <dxf>
        <font>
          <name val="Times New Roman CYR"/>
          <family val="1"/>
        </font>
        <alignment wrapText="1"/>
      </dxf>
    </rfmt>
    <rfmt sheetId="1" xfDxf="1" sqref="A375:XFD375" start="0" length="0">
      <dxf>
        <font>
          <name val="Times New Roman CYR"/>
          <family val="1"/>
        </font>
        <alignment wrapText="1"/>
      </dxf>
    </rfmt>
    <rfmt sheetId="1" xfDxf="1" sqref="A376:XFD376" start="0" length="0">
      <dxf>
        <font>
          <name val="Times New Roman CYR"/>
          <family val="1"/>
        </font>
        <alignment wrapText="1"/>
      </dxf>
    </rfmt>
    <rfmt sheetId="1" xfDxf="1" sqref="A377:XFD377" start="0" length="0">
      <dxf>
        <font>
          <name val="Times New Roman CYR"/>
          <family val="1"/>
        </font>
        <alignment wrapText="1"/>
      </dxf>
    </rfmt>
    <rfmt sheetId="1" xfDxf="1" sqref="A378:XFD378" start="0" length="0">
      <dxf>
        <font>
          <name val="Times New Roman CYR"/>
          <family val="1"/>
        </font>
        <alignment wrapText="1"/>
      </dxf>
    </rfmt>
    <rfmt sheetId="1" xfDxf="1" sqref="A379:XFD379" start="0" length="0">
      <dxf>
        <font>
          <name val="Times New Roman CYR"/>
          <family val="1"/>
        </font>
        <alignment wrapText="1"/>
      </dxf>
    </rfmt>
    <rfmt sheetId="1" sqref="A369" start="0" length="0">
      <dxf>
        <font>
          <b/>
          <name val="Times New Roman"/>
          <family val="1"/>
        </font>
        <fill>
          <patternFill patternType="solid">
            <bgColor indexed="1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69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69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69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69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69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69" start="0" length="0">
      <dxf>
        <font>
          <b/>
          <name val="Times New Roman"/>
          <family val="1"/>
        </font>
        <numFmt numFmtId="165" formatCode="0.00000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370" start="0" length="0">
      <dxf>
        <font>
          <b/>
          <name val="Times New Roman"/>
          <family val="1"/>
        </font>
        <fill>
          <patternFill patternType="solid">
            <bgColor indexed="1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70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70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70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70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70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70" start="0" length="0">
      <dxf>
        <font>
          <b/>
          <name val="Times New Roman"/>
          <family val="1"/>
        </font>
        <numFmt numFmtId="165" formatCode="0.00000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371" start="0" length="0">
      <dxf>
        <font>
          <b/>
          <name val="Times New Roman"/>
          <family val="1"/>
        </font>
        <fill>
          <patternFill patternType="solid">
            <bgColor indexed="1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71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71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71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71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71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71" start="0" length="0">
      <dxf>
        <font>
          <b/>
          <name val="Times New Roman"/>
          <family val="1"/>
        </font>
        <numFmt numFmtId="165" formatCode="0.00000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372" start="0" length="0">
      <dxf>
        <font>
          <b/>
          <name val="Times New Roman"/>
          <family val="1"/>
        </font>
        <fill>
          <patternFill patternType="solid">
            <bgColor indexed="1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72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72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72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72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72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72" start="0" length="0">
      <dxf>
        <font>
          <b/>
          <name val="Times New Roman"/>
          <family val="1"/>
        </font>
        <numFmt numFmtId="165" formatCode="0.00000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373" start="0" length="0">
      <dxf>
        <font>
          <b/>
          <name val="Times New Roman"/>
          <family val="1"/>
        </font>
        <fill>
          <patternFill patternType="solid">
            <bgColor indexed="1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73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73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73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73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73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73" start="0" length="0">
      <dxf>
        <font>
          <b/>
          <name val="Times New Roman"/>
          <family val="1"/>
        </font>
        <numFmt numFmtId="165" formatCode="0.00000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374" start="0" length="0">
      <dxf>
        <font>
          <b/>
          <name val="Times New Roman"/>
          <family val="1"/>
        </font>
        <fill>
          <patternFill patternType="solid">
            <bgColor indexed="1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74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74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74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74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74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74" start="0" length="0">
      <dxf>
        <font>
          <b/>
          <name val="Times New Roman"/>
          <family val="1"/>
        </font>
        <numFmt numFmtId="165" formatCode="0.00000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375" start="0" length="0">
      <dxf>
        <font>
          <b/>
          <name val="Times New Roman"/>
          <family val="1"/>
        </font>
        <fill>
          <patternFill patternType="solid">
            <bgColor indexed="1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75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75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75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75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75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75" start="0" length="0">
      <dxf>
        <font>
          <b/>
          <name val="Times New Roman"/>
          <family val="1"/>
        </font>
        <numFmt numFmtId="165" formatCode="0.00000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376" start="0" length="0">
      <dxf>
        <font>
          <b/>
          <name val="Times New Roman"/>
          <family val="1"/>
        </font>
        <fill>
          <patternFill patternType="solid">
            <bgColor indexed="1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76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76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76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76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76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76" start="0" length="0">
      <dxf>
        <font>
          <b/>
          <name val="Times New Roman"/>
          <family val="1"/>
        </font>
        <numFmt numFmtId="165" formatCode="0.00000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377" start="0" length="0">
      <dxf>
        <font>
          <b/>
          <name val="Times New Roman"/>
          <family val="1"/>
        </font>
        <fill>
          <patternFill patternType="solid">
            <bgColor indexed="1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77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77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77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77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77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77" start="0" length="0">
      <dxf>
        <font>
          <b/>
          <name val="Times New Roman"/>
          <family val="1"/>
        </font>
        <numFmt numFmtId="165" formatCode="0.00000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378" start="0" length="0">
      <dxf>
        <font>
          <b/>
          <name val="Times New Roman"/>
          <family val="1"/>
        </font>
        <fill>
          <patternFill patternType="solid">
            <bgColor indexed="1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78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78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78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78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78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78" start="0" length="0">
      <dxf>
        <font>
          <b/>
          <name val="Times New Roman"/>
          <family val="1"/>
        </font>
        <numFmt numFmtId="165" formatCode="0.00000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379" start="0" length="0">
      <dxf>
        <font>
          <b/>
          <name val="Times New Roman"/>
          <family val="1"/>
        </font>
        <fill>
          <patternFill patternType="solid">
            <bgColor indexed="1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79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79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79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79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79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79" start="0" length="0">
      <dxf>
        <font>
          <b/>
          <name val="Times New Roman"/>
          <family val="1"/>
        </font>
        <numFmt numFmtId="165" formatCode="0.00000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6167" sId="1" ref="A131:XFD131" action="deleteRow">
    <undo index="65535" exp="area" ref3D="1" dr="$A$501:$XFD$501" dn="Z_B67934D4_E797_41BD_A015_871403995F47_.wvu.Rows" sId="1"/>
    <undo index="65535" exp="area" ref3D="1" dr="$A$474:$XFD$474" dn="Z_B67934D4_E797_41BD_A015_871403995F47_.wvu.Rows" sId="1"/>
    <undo index="65535" exp="area" ref3D="1" dr="$A$446:$XFD$446" dn="Z_B67934D4_E797_41BD_A015_871403995F47_.wvu.Rows" sId="1"/>
    <undo index="65535" exp="area" ref3D="1" dr="$A$428:$XFD$429" dn="Z_B67934D4_E797_41BD_A015_871403995F47_.wvu.Rows" sId="1"/>
    <undo index="65535" exp="area" ref3D="1" dr="$A$418:$XFD$419" dn="Z_B67934D4_E797_41BD_A015_871403995F47_.wvu.Rows" sId="1"/>
    <undo index="65535" exp="area" ref3D="1" dr="$A$384:$XFD$389" dn="Z_B67934D4_E797_41BD_A015_871403995F47_.wvu.Rows" sId="1"/>
    <rfmt sheetId="1" xfDxf="1" sqref="A131:XFD131" start="0" length="0">
      <dxf>
        <font>
          <name val="Times New Roman CYR"/>
          <family val="1"/>
        </font>
        <alignment wrapText="1"/>
      </dxf>
    </rfmt>
  </rrc>
  <rrc rId="6168" sId="1" ref="A131:XFD131" action="deleteRow">
    <undo index="65535" exp="area" ref3D="1" dr="$A$500:$XFD$500" dn="Z_B67934D4_E797_41BD_A015_871403995F47_.wvu.Rows" sId="1"/>
    <undo index="65535" exp="area" ref3D="1" dr="$A$473:$XFD$473" dn="Z_B67934D4_E797_41BD_A015_871403995F47_.wvu.Rows" sId="1"/>
    <undo index="65535" exp="area" ref3D="1" dr="$A$445:$XFD$445" dn="Z_B67934D4_E797_41BD_A015_871403995F47_.wvu.Rows" sId="1"/>
    <undo index="65535" exp="area" ref3D="1" dr="$A$427:$XFD$428" dn="Z_B67934D4_E797_41BD_A015_871403995F47_.wvu.Rows" sId="1"/>
    <undo index="65535" exp="area" ref3D="1" dr="$A$417:$XFD$418" dn="Z_B67934D4_E797_41BD_A015_871403995F47_.wvu.Rows" sId="1"/>
    <undo index="65535" exp="area" ref3D="1" dr="$A$383:$XFD$388" dn="Z_B67934D4_E797_41BD_A015_871403995F47_.wvu.Rows" sId="1"/>
    <rfmt sheetId="1" xfDxf="1" sqref="A131:XFD131" start="0" length="0">
      <dxf>
        <font>
          <name val="Times New Roman CYR"/>
          <family val="1"/>
        </font>
        <alignment wrapText="1"/>
      </dxf>
    </rfmt>
  </rrc>
  <rrc rId="6169" sId="1" ref="A131:XFD131" action="deleteRow">
    <undo index="65535" exp="area" ref3D="1" dr="$A$499:$XFD$499" dn="Z_B67934D4_E797_41BD_A015_871403995F47_.wvu.Rows" sId="1"/>
    <undo index="65535" exp="area" ref3D="1" dr="$A$472:$XFD$472" dn="Z_B67934D4_E797_41BD_A015_871403995F47_.wvu.Rows" sId="1"/>
    <undo index="65535" exp="area" ref3D="1" dr="$A$444:$XFD$444" dn="Z_B67934D4_E797_41BD_A015_871403995F47_.wvu.Rows" sId="1"/>
    <undo index="65535" exp="area" ref3D="1" dr="$A$426:$XFD$427" dn="Z_B67934D4_E797_41BD_A015_871403995F47_.wvu.Rows" sId="1"/>
    <undo index="65535" exp="area" ref3D="1" dr="$A$416:$XFD$417" dn="Z_B67934D4_E797_41BD_A015_871403995F47_.wvu.Rows" sId="1"/>
    <undo index="65535" exp="area" ref3D="1" dr="$A$382:$XFD$387" dn="Z_B67934D4_E797_41BD_A015_871403995F47_.wvu.Rows" sId="1"/>
    <rfmt sheetId="1" xfDxf="1" sqref="A131:XFD131" start="0" length="0">
      <dxf>
        <font>
          <name val="Times New Roman CYR"/>
          <family val="1"/>
        </font>
        <alignment wrapText="1"/>
      </dxf>
    </rfmt>
  </rrc>
  <rrc rId="6170" sId="1" ref="A131:XFD131" action="deleteRow">
    <undo index="65535" exp="area" ref3D="1" dr="$A$498:$XFD$498" dn="Z_B67934D4_E797_41BD_A015_871403995F47_.wvu.Rows" sId="1"/>
    <undo index="65535" exp="area" ref3D="1" dr="$A$471:$XFD$471" dn="Z_B67934D4_E797_41BD_A015_871403995F47_.wvu.Rows" sId="1"/>
    <undo index="65535" exp="area" ref3D="1" dr="$A$443:$XFD$443" dn="Z_B67934D4_E797_41BD_A015_871403995F47_.wvu.Rows" sId="1"/>
    <undo index="65535" exp="area" ref3D="1" dr="$A$425:$XFD$426" dn="Z_B67934D4_E797_41BD_A015_871403995F47_.wvu.Rows" sId="1"/>
    <undo index="65535" exp="area" ref3D="1" dr="$A$415:$XFD$416" dn="Z_B67934D4_E797_41BD_A015_871403995F47_.wvu.Rows" sId="1"/>
    <undo index="65535" exp="area" ref3D="1" dr="$A$381:$XFD$386" dn="Z_B67934D4_E797_41BD_A015_871403995F47_.wvu.Rows" sId="1"/>
    <rfmt sheetId="1" xfDxf="1" sqref="A131:XFD131" start="0" length="0">
      <dxf>
        <font>
          <name val="Times New Roman CYR"/>
          <family val="1"/>
        </font>
        <alignment wrapText="1"/>
      </dxf>
    </rfmt>
  </rrc>
  <rrc rId="6171" sId="1" ref="A131:XFD131" action="deleteRow">
    <undo index="65535" exp="area" ref3D="1" dr="$A$497:$XFD$497" dn="Z_B67934D4_E797_41BD_A015_871403995F47_.wvu.Rows" sId="1"/>
    <undo index="65535" exp="area" ref3D="1" dr="$A$470:$XFD$470" dn="Z_B67934D4_E797_41BD_A015_871403995F47_.wvu.Rows" sId="1"/>
    <undo index="65535" exp="area" ref3D="1" dr="$A$442:$XFD$442" dn="Z_B67934D4_E797_41BD_A015_871403995F47_.wvu.Rows" sId="1"/>
    <undo index="65535" exp="area" ref3D="1" dr="$A$424:$XFD$425" dn="Z_B67934D4_E797_41BD_A015_871403995F47_.wvu.Rows" sId="1"/>
    <undo index="65535" exp="area" ref3D="1" dr="$A$414:$XFD$415" dn="Z_B67934D4_E797_41BD_A015_871403995F47_.wvu.Rows" sId="1"/>
    <undo index="65535" exp="area" ref3D="1" dr="$A$380:$XFD$385" dn="Z_B67934D4_E797_41BD_A015_871403995F47_.wvu.Rows" sId="1"/>
    <rfmt sheetId="1" xfDxf="1" sqref="A131:XFD131" start="0" length="0">
      <dxf>
        <font>
          <name val="Times New Roman CYR"/>
          <family val="1"/>
        </font>
        <alignment wrapText="1"/>
      </dxf>
    </rfmt>
  </rrc>
  <rrc rId="6172" sId="1" ref="A131:XFD131" action="deleteRow">
    <undo index="65535" exp="area" ref3D="1" dr="$A$496:$XFD$496" dn="Z_B67934D4_E797_41BD_A015_871403995F47_.wvu.Rows" sId="1"/>
    <undo index="65535" exp="area" ref3D="1" dr="$A$469:$XFD$469" dn="Z_B67934D4_E797_41BD_A015_871403995F47_.wvu.Rows" sId="1"/>
    <undo index="65535" exp="area" ref3D="1" dr="$A$441:$XFD$441" dn="Z_B67934D4_E797_41BD_A015_871403995F47_.wvu.Rows" sId="1"/>
    <undo index="65535" exp="area" ref3D="1" dr="$A$423:$XFD$424" dn="Z_B67934D4_E797_41BD_A015_871403995F47_.wvu.Rows" sId="1"/>
    <undo index="65535" exp="area" ref3D="1" dr="$A$413:$XFD$414" dn="Z_B67934D4_E797_41BD_A015_871403995F47_.wvu.Rows" sId="1"/>
    <undo index="65535" exp="area" ref3D="1" dr="$A$379:$XFD$384" dn="Z_B67934D4_E797_41BD_A015_871403995F47_.wvu.Rows" sId="1"/>
    <rfmt sheetId="1" xfDxf="1" sqref="A131:XFD131" start="0" length="0">
      <dxf>
        <font>
          <name val="Times New Roman CYR"/>
          <family val="1"/>
        </font>
        <alignment wrapText="1"/>
      </dxf>
    </rfmt>
  </rrc>
  <rrc rId="6173" sId="1" ref="A131:XFD131" action="deleteRow">
    <undo index="65535" exp="area" ref3D="1" dr="$A$495:$XFD$495" dn="Z_B67934D4_E797_41BD_A015_871403995F47_.wvu.Rows" sId="1"/>
    <undo index="65535" exp="area" ref3D="1" dr="$A$468:$XFD$468" dn="Z_B67934D4_E797_41BD_A015_871403995F47_.wvu.Rows" sId="1"/>
    <undo index="65535" exp="area" ref3D="1" dr="$A$440:$XFD$440" dn="Z_B67934D4_E797_41BD_A015_871403995F47_.wvu.Rows" sId="1"/>
    <undo index="65535" exp="area" ref3D="1" dr="$A$422:$XFD$423" dn="Z_B67934D4_E797_41BD_A015_871403995F47_.wvu.Rows" sId="1"/>
    <undo index="65535" exp="area" ref3D="1" dr="$A$412:$XFD$413" dn="Z_B67934D4_E797_41BD_A015_871403995F47_.wvu.Rows" sId="1"/>
    <undo index="65535" exp="area" ref3D="1" dr="$A$378:$XFD$383" dn="Z_B67934D4_E797_41BD_A015_871403995F47_.wvu.Rows" sId="1"/>
    <rfmt sheetId="1" xfDxf="1" sqref="A131:XFD131" start="0" length="0">
      <dxf>
        <font>
          <name val="Times New Roman CYR"/>
          <family val="1"/>
        </font>
        <alignment wrapText="1"/>
      </dxf>
    </rfmt>
  </rrc>
  <rrc rId="6174" sId="1" ref="A131:XFD131" action="deleteRow">
    <undo index="65535" exp="area" ref3D="1" dr="$A$494:$XFD$494" dn="Z_B67934D4_E797_41BD_A015_871403995F47_.wvu.Rows" sId="1"/>
    <undo index="65535" exp="area" ref3D="1" dr="$A$467:$XFD$467" dn="Z_B67934D4_E797_41BD_A015_871403995F47_.wvu.Rows" sId="1"/>
    <undo index="65535" exp="area" ref3D="1" dr="$A$439:$XFD$439" dn="Z_B67934D4_E797_41BD_A015_871403995F47_.wvu.Rows" sId="1"/>
    <undo index="65535" exp="area" ref3D="1" dr="$A$421:$XFD$422" dn="Z_B67934D4_E797_41BD_A015_871403995F47_.wvu.Rows" sId="1"/>
    <undo index="65535" exp="area" ref3D="1" dr="$A$411:$XFD$412" dn="Z_B67934D4_E797_41BD_A015_871403995F47_.wvu.Rows" sId="1"/>
    <undo index="65535" exp="area" ref3D="1" dr="$A$377:$XFD$382" dn="Z_B67934D4_E797_41BD_A015_871403995F47_.wvu.Rows" sId="1"/>
    <rfmt sheetId="1" xfDxf="1" sqref="A131:XFD131" start="0" length="0">
      <dxf>
        <font>
          <name val="Times New Roman CYR"/>
          <family val="1"/>
        </font>
        <alignment wrapText="1"/>
      </dxf>
    </rfmt>
  </rrc>
  <rrc rId="6175" sId="1" ref="A131:XFD131" action="deleteRow">
    <undo index="65535" exp="area" ref3D="1" dr="$A$493:$XFD$493" dn="Z_B67934D4_E797_41BD_A015_871403995F47_.wvu.Rows" sId="1"/>
    <undo index="65535" exp="area" ref3D="1" dr="$A$466:$XFD$466" dn="Z_B67934D4_E797_41BD_A015_871403995F47_.wvu.Rows" sId="1"/>
    <undo index="65535" exp="area" ref3D="1" dr="$A$438:$XFD$438" dn="Z_B67934D4_E797_41BD_A015_871403995F47_.wvu.Rows" sId="1"/>
    <undo index="65535" exp="area" ref3D="1" dr="$A$420:$XFD$421" dn="Z_B67934D4_E797_41BD_A015_871403995F47_.wvu.Rows" sId="1"/>
    <undo index="65535" exp="area" ref3D="1" dr="$A$410:$XFD$411" dn="Z_B67934D4_E797_41BD_A015_871403995F47_.wvu.Rows" sId="1"/>
    <undo index="65535" exp="area" ref3D="1" dr="$A$376:$XFD$381" dn="Z_B67934D4_E797_41BD_A015_871403995F47_.wvu.Rows" sId="1"/>
    <rfmt sheetId="1" xfDxf="1" sqref="A131:XFD131" start="0" length="0">
      <dxf>
        <font>
          <name val="Times New Roman CYR"/>
          <family val="1"/>
        </font>
        <alignment wrapText="1"/>
      </dxf>
    </rfmt>
  </rrc>
  <rrc rId="6176" sId="1" ref="A131:XFD131" action="deleteRow">
    <undo index="65535" exp="area" ref3D="1" dr="$A$492:$XFD$492" dn="Z_B67934D4_E797_41BD_A015_871403995F47_.wvu.Rows" sId="1"/>
    <undo index="65535" exp="area" ref3D="1" dr="$A$465:$XFD$465" dn="Z_B67934D4_E797_41BD_A015_871403995F47_.wvu.Rows" sId="1"/>
    <undo index="65535" exp="area" ref3D="1" dr="$A$437:$XFD$437" dn="Z_B67934D4_E797_41BD_A015_871403995F47_.wvu.Rows" sId="1"/>
    <undo index="65535" exp="area" ref3D="1" dr="$A$419:$XFD$420" dn="Z_B67934D4_E797_41BD_A015_871403995F47_.wvu.Rows" sId="1"/>
    <undo index="65535" exp="area" ref3D="1" dr="$A$409:$XFD$410" dn="Z_B67934D4_E797_41BD_A015_871403995F47_.wvu.Rows" sId="1"/>
    <undo index="65535" exp="area" ref3D="1" dr="$A$375:$XFD$380" dn="Z_B67934D4_E797_41BD_A015_871403995F47_.wvu.Rows" sId="1"/>
    <rfmt sheetId="1" xfDxf="1" sqref="A131:XFD131" start="0" length="0">
      <dxf>
        <font>
          <name val="Times New Roman CYR"/>
          <family val="1"/>
        </font>
        <alignment wrapText="1"/>
      </dxf>
    </rfmt>
  </rrc>
  <rrc rId="6177" sId="1" ref="A131:XFD131" action="deleteRow">
    <undo index="65535" exp="area" ref3D="1" dr="$A$491:$XFD$491" dn="Z_B67934D4_E797_41BD_A015_871403995F47_.wvu.Rows" sId="1"/>
    <undo index="65535" exp="area" ref3D="1" dr="$A$464:$XFD$464" dn="Z_B67934D4_E797_41BD_A015_871403995F47_.wvu.Rows" sId="1"/>
    <undo index="65535" exp="area" ref3D="1" dr="$A$436:$XFD$436" dn="Z_B67934D4_E797_41BD_A015_871403995F47_.wvu.Rows" sId="1"/>
    <undo index="65535" exp="area" ref3D="1" dr="$A$418:$XFD$419" dn="Z_B67934D4_E797_41BD_A015_871403995F47_.wvu.Rows" sId="1"/>
    <undo index="65535" exp="area" ref3D="1" dr="$A$408:$XFD$409" dn="Z_B67934D4_E797_41BD_A015_871403995F47_.wvu.Rows" sId="1"/>
    <undo index="65535" exp="area" ref3D="1" dr="$A$374:$XFD$379" dn="Z_B67934D4_E797_41BD_A015_871403995F47_.wvu.Rows" sId="1"/>
    <rfmt sheetId="1" xfDxf="1" sqref="A131:XFD131" start="0" length="0">
      <dxf>
        <font>
          <name val="Times New Roman CYR"/>
          <family val="1"/>
        </font>
        <alignment wrapText="1"/>
      </dxf>
    </rfmt>
  </rrc>
  <rrc rId="6178" sId="1" ref="A368:XFD368" action="insertRow">
    <undo index="65535" exp="area" ref3D="1" dr="$A$490:$XFD$490" dn="Z_B67934D4_E797_41BD_A015_871403995F47_.wvu.Rows" sId="1"/>
    <undo index="65535" exp="area" ref3D="1" dr="$A$463:$XFD$463" dn="Z_B67934D4_E797_41BD_A015_871403995F47_.wvu.Rows" sId="1"/>
    <undo index="65535" exp="area" ref3D="1" dr="$A$435:$XFD$435" dn="Z_B67934D4_E797_41BD_A015_871403995F47_.wvu.Rows" sId="1"/>
    <undo index="65535" exp="area" ref3D="1" dr="$A$417:$XFD$418" dn="Z_B67934D4_E797_41BD_A015_871403995F47_.wvu.Rows" sId="1"/>
    <undo index="65535" exp="area" ref3D="1" dr="$A$407:$XFD$408" dn="Z_B67934D4_E797_41BD_A015_871403995F47_.wvu.Rows" sId="1"/>
    <undo index="65535" exp="area" ref3D="1" dr="$A$373:$XFD$378" dn="Z_B67934D4_E797_41BD_A015_871403995F47_.wvu.Rows" sId="1"/>
  </rrc>
  <rcc rId="6179" sId="1" odxf="1" dxf="1">
    <nc r="A368" t="inlineStr">
      <is>
        <t>Закупка энергетических ресурсов</t>
      </is>
    </nc>
    <odxf>
      <font>
        <i/>
        <name val="Times New Roman"/>
        <family val="1"/>
      </font>
      <fill>
        <patternFill patternType="none"/>
      </fill>
      <alignment horizontal="general" vertical="top"/>
    </odxf>
    <ndxf>
      <font>
        <i val="0"/>
        <color indexed="8"/>
        <name val="Times New Roman"/>
        <family val="1"/>
      </font>
      <fill>
        <patternFill patternType="solid"/>
      </fill>
      <alignment horizontal="left" vertical="center"/>
    </ndxf>
  </rcc>
  <rcc rId="6180" sId="1" odxf="1" dxf="1">
    <nc r="B368" t="inlineStr">
      <is>
        <t>971</t>
      </is>
    </nc>
    <odxf>
      <font>
        <i/>
        <name val="Times New Roman"/>
        <family val="1"/>
      </font>
      <fill>
        <patternFill patternType="none">
          <bgColor indexed="65"/>
        </patternFill>
      </fill>
    </odxf>
    <ndxf>
      <font>
        <i val="0"/>
        <name val="Times New Roman"/>
        <family val="1"/>
      </font>
      <fill>
        <patternFill patternType="solid">
          <bgColor theme="0"/>
        </patternFill>
      </fill>
    </ndxf>
  </rcc>
  <rcc rId="6181" sId="1" odxf="1" dxf="1">
    <nc r="C368" t="inlineStr">
      <is>
        <t>04</t>
      </is>
    </nc>
    <odxf>
      <font>
        <i/>
        <name val="Times New Roman"/>
        <family val="1"/>
      </font>
      <fill>
        <patternFill patternType="none">
          <bgColor indexed="65"/>
        </patternFill>
      </fill>
    </odxf>
    <ndxf>
      <font>
        <i val="0"/>
        <name val="Times New Roman"/>
        <family val="1"/>
      </font>
      <fill>
        <patternFill patternType="solid">
          <bgColor theme="0"/>
        </patternFill>
      </fill>
    </ndxf>
  </rcc>
  <rcc rId="6182" sId="1" odxf="1" dxf="1">
    <nc r="D368" t="inlineStr">
      <is>
        <t>09</t>
      </is>
    </nc>
    <odxf>
      <font>
        <i/>
        <name val="Times New Roman"/>
        <family val="1"/>
      </font>
      <fill>
        <patternFill patternType="none">
          <bgColor indexed="65"/>
        </patternFill>
      </fill>
    </odxf>
    <ndxf>
      <font>
        <i val="0"/>
        <name val="Times New Roman"/>
        <family val="1"/>
      </font>
      <fill>
        <patternFill patternType="solid">
          <bgColor theme="0"/>
        </patternFill>
      </fill>
    </ndxf>
  </rcc>
  <rcc rId="6183" sId="1" odxf="1" dxf="1">
    <nc r="E368" t="inlineStr">
      <is>
        <t>11001 82200</t>
      </is>
    </nc>
    <odxf>
      <font>
        <i/>
        <name val="Times New Roman"/>
        <family val="1"/>
      </font>
      <fill>
        <patternFill patternType="none">
          <bgColor indexed="65"/>
        </patternFill>
      </fill>
    </odxf>
    <ndxf>
      <font>
        <i val="0"/>
        <name val="Times New Roman"/>
        <family val="1"/>
      </font>
      <fill>
        <patternFill patternType="solid">
          <bgColor theme="0"/>
        </patternFill>
      </fill>
    </ndxf>
  </rcc>
  <rcc rId="6184" sId="1" odxf="1" dxf="1">
    <nc r="F368" t="inlineStr">
      <is>
        <t>247</t>
      </is>
    </nc>
    <odxf>
      <font>
        <i/>
        <name val="Times New Roman"/>
        <family val="1"/>
      </font>
      <fill>
        <patternFill patternType="none">
          <bgColor indexed="65"/>
        </patternFill>
      </fill>
    </odxf>
    <ndxf>
      <font>
        <i val="0"/>
        <name val="Times New Roman"/>
        <family val="1"/>
      </font>
      <fill>
        <patternFill patternType="solid">
          <bgColor theme="0"/>
        </patternFill>
      </fill>
    </ndxf>
  </rcc>
  <rcc rId="6185" sId="1" odxf="1" dxf="1">
    <nc r="G368">
      <f>590</f>
    </nc>
    <odxf>
      <font>
        <i/>
        <name val="Times New Roman"/>
        <family val="1"/>
      </font>
      <fill>
        <patternFill patternType="none">
          <bgColor indexed="65"/>
        </patternFill>
      </fill>
    </odxf>
    <ndxf>
      <font>
        <i val="0"/>
        <name val="Times New Roman"/>
        <family val="1"/>
      </font>
      <fill>
        <patternFill patternType="solid">
          <bgColor theme="0"/>
        </patternFill>
      </fill>
    </ndxf>
  </rcc>
  <rcc rId="6186" sId="1">
    <oc r="G367">
      <f>G369</f>
    </oc>
    <nc r="G367">
      <f>G368+G369</f>
    </nc>
  </rcc>
  <rrc rId="6187" sId="1" ref="A370:XFD370" action="deleteRow">
    <undo index="65535" exp="ref" v="1" dr="G370" r="G357" sId="1"/>
    <undo index="65535" exp="area" ref3D="1" dr="$A$491:$XFD$491" dn="Z_B67934D4_E797_41BD_A015_871403995F47_.wvu.Rows" sId="1"/>
    <undo index="65535" exp="area" ref3D="1" dr="$A$464:$XFD$464" dn="Z_B67934D4_E797_41BD_A015_871403995F47_.wvu.Rows" sId="1"/>
    <undo index="65535" exp="area" ref3D="1" dr="$A$436:$XFD$436" dn="Z_B67934D4_E797_41BD_A015_871403995F47_.wvu.Rows" sId="1"/>
    <undo index="65535" exp="area" ref3D="1" dr="$A$418:$XFD$419" dn="Z_B67934D4_E797_41BD_A015_871403995F47_.wvu.Rows" sId="1"/>
    <undo index="65535" exp="area" ref3D="1" dr="$A$408:$XFD$409" dn="Z_B67934D4_E797_41BD_A015_871403995F47_.wvu.Rows" sId="1"/>
    <undo index="65535" exp="area" ref3D="1" dr="$A$374:$XFD$379" dn="Z_B67934D4_E797_41BD_A015_871403995F47_.wvu.Rows" sId="1"/>
    <rfmt sheetId="1" xfDxf="1" sqref="A370:XFD370" start="0" length="0">
      <dxf>
        <font>
          <name val="Times New Roman CYR"/>
          <family val="1"/>
        </font>
        <alignment wrapText="1"/>
      </dxf>
    </rfmt>
    <rcc rId="0" sId="1" dxf="1">
      <nc r="A370" t="inlineStr">
        <is>
          <t>Дорожное хозяйство (дорожные фонды)</t>
        </is>
      </nc>
      <ndxf>
        <font>
          <b/>
          <name val="Times New Roman"/>
          <family val="1"/>
        </font>
        <fill>
          <patternFill patternType="solid">
            <bgColor rgb="FFCCFFFF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0" t="inlineStr">
        <is>
          <t>971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rgb="FFCCFFFF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0" t="inlineStr">
        <is>
          <t>04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rgb="FFCCFFFF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0" t="inlineStr">
        <is>
          <t>09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rgb="FFCCFFFF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70" start="0" length="0">
      <dxf>
        <font>
          <b/>
          <name val="Times New Roman"/>
          <family val="1"/>
        </font>
        <numFmt numFmtId="30" formatCode="@"/>
        <fill>
          <patternFill patternType="solid">
            <bgColor rgb="FFCCFFFF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70" start="0" length="0">
      <dxf>
        <font>
          <b/>
          <name val="Times New Roman"/>
          <family val="1"/>
        </font>
        <numFmt numFmtId="30" formatCode="@"/>
        <fill>
          <patternFill patternType="solid">
            <bgColor rgb="FFCCFFFF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70">
        <f>G373</f>
      </nc>
      <ndxf>
        <font>
          <b/>
          <name val="Times New Roman"/>
          <family val="1"/>
        </font>
        <numFmt numFmtId="165" formatCode="0.00000"/>
        <fill>
          <patternFill patternType="solid">
            <bgColor rgb="FFCCFFFF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6188" sId="1" ref="A370:XFD370" action="deleteRow">
    <undo index="65535" exp="area" ref3D="1" dr="$A$490:$XFD$490" dn="Z_B67934D4_E797_41BD_A015_871403995F47_.wvu.Rows" sId="1"/>
    <undo index="65535" exp="area" ref3D="1" dr="$A$463:$XFD$463" dn="Z_B67934D4_E797_41BD_A015_871403995F47_.wvu.Rows" sId="1"/>
    <undo index="65535" exp="area" ref3D="1" dr="$A$435:$XFD$435" dn="Z_B67934D4_E797_41BD_A015_871403995F47_.wvu.Rows" sId="1"/>
    <undo index="65535" exp="area" ref3D="1" dr="$A$417:$XFD$418" dn="Z_B67934D4_E797_41BD_A015_871403995F47_.wvu.Rows" sId="1"/>
    <undo index="65535" exp="area" ref3D="1" dr="$A$407:$XFD$408" dn="Z_B67934D4_E797_41BD_A015_871403995F47_.wvu.Rows" sId="1"/>
    <undo index="65535" exp="area" ref3D="1" dr="$A$373:$XFD$378" dn="Z_B67934D4_E797_41BD_A015_871403995F47_.wvu.Rows" sId="1"/>
    <rfmt sheetId="1" xfDxf="1" sqref="A370:XFD370" start="0" length="0">
      <dxf>
        <font>
          <name val="Times New Roman CYR"/>
          <family val="1"/>
        </font>
        <alignment wrapText="1"/>
      </dxf>
    </rfmt>
    <rcc rId="0" sId="1" dxf="1">
      <nc r="A370" t="inlineStr">
        <is>
          <t>Муниципальная программа «Развитие дорожной сети в Селенгинском районе на 2020 - 2024 годы»</t>
        </is>
      </nc>
      <ndxf>
        <font>
          <b/>
          <name val="Times New Roman"/>
          <family val="1"/>
        </font>
      </ndxf>
    </rcc>
    <rcc rId="0" sId="1" dxf="1">
      <nc r="B370" t="inlineStr">
        <is>
          <t>971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0" t="inlineStr">
        <is>
          <t>04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0" t="inlineStr">
        <is>
          <t>09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0" t="inlineStr">
        <is>
          <t>11000 00000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70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70">
        <f>G371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6189" sId="1" ref="A370:XFD370" action="deleteRow">
    <undo index="65535" exp="area" ref3D="1" dr="$A$489:$XFD$489" dn="Z_B67934D4_E797_41BD_A015_871403995F47_.wvu.Rows" sId="1"/>
    <undo index="65535" exp="area" ref3D="1" dr="$A$462:$XFD$462" dn="Z_B67934D4_E797_41BD_A015_871403995F47_.wvu.Rows" sId="1"/>
    <undo index="65535" exp="area" ref3D="1" dr="$A$434:$XFD$434" dn="Z_B67934D4_E797_41BD_A015_871403995F47_.wvu.Rows" sId="1"/>
    <undo index="65535" exp="area" ref3D="1" dr="$A$416:$XFD$417" dn="Z_B67934D4_E797_41BD_A015_871403995F47_.wvu.Rows" sId="1"/>
    <undo index="65535" exp="area" ref3D="1" dr="$A$406:$XFD$407" dn="Z_B67934D4_E797_41BD_A015_871403995F47_.wvu.Rows" sId="1"/>
    <undo index="65535" exp="area" ref3D="1" dr="$A$372:$XFD$377" dn="Z_B67934D4_E797_41BD_A015_871403995F47_.wvu.Rows" sId="1"/>
    <rfmt sheetId="1" xfDxf="1" sqref="A370:XFD370" start="0" length="0">
      <dxf>
        <font>
          <name val="Times New Roman CYR"/>
          <family val="1"/>
        </font>
        <alignment wrapText="1"/>
      </dxf>
    </rfmt>
    <rcc rId="0" sId="1" dxf="1">
      <nc r="A370" t="inlineStr">
        <is>
          <t>Основное мероприятие "Реконструкция, строительство и содержание автомобильных дорог общего пользования местного значения"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0" t="inlineStr">
        <is>
          <t>971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0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0" t="inlineStr">
        <is>
          <t>09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0" t="inlineStr">
        <is>
          <t>11001 00000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70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70">
        <f>G371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6190" sId="1" ref="A370:XFD370" action="deleteRow">
    <undo index="65535" exp="area" ref3D="1" dr="$A$488:$XFD$488" dn="Z_B67934D4_E797_41BD_A015_871403995F47_.wvu.Rows" sId="1"/>
    <undo index="65535" exp="area" ref3D="1" dr="$A$461:$XFD$461" dn="Z_B67934D4_E797_41BD_A015_871403995F47_.wvu.Rows" sId="1"/>
    <undo index="65535" exp="area" ref3D="1" dr="$A$433:$XFD$433" dn="Z_B67934D4_E797_41BD_A015_871403995F47_.wvu.Rows" sId="1"/>
    <undo index="65535" exp="area" ref3D="1" dr="$A$415:$XFD$416" dn="Z_B67934D4_E797_41BD_A015_871403995F47_.wvu.Rows" sId="1"/>
    <undo index="65535" exp="area" ref3D="1" dr="$A$405:$XFD$406" dn="Z_B67934D4_E797_41BD_A015_871403995F47_.wvu.Rows" sId="1"/>
    <undo index="65535" exp="area" ref3D="1" dr="$A$371:$XFD$376" dn="Z_B67934D4_E797_41BD_A015_871403995F47_.wvu.Rows" sId="1"/>
    <rfmt sheetId="1" xfDxf="1" sqref="A370:XFD370" start="0" length="0">
      <dxf>
        <font>
          <i/>
          <name val="Times New Roman CYR"/>
          <family val="1"/>
        </font>
        <alignment wrapText="1"/>
      </dxf>
    </rfmt>
    <rcc rId="0" sId="1" dxf="1">
      <nc r="A370" t="inlineStr">
        <is>
          <t>Содержание автомобильных дорог общего пользования местного значения</t>
        </is>
      </nc>
      <ndxf>
        <font>
          <name val="Times New Roman"/>
          <family val="1"/>
        </font>
        <fill>
          <patternFill patternType="solid">
            <bgColor theme="0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0" t="inlineStr">
        <is>
          <t>971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0" t="inlineStr">
        <is>
          <t>04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0" t="inlineStr">
        <is>
          <t>09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0" t="inlineStr">
        <is>
          <t>11001 82200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70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70">
        <f>G371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6191" sId="1" ref="A370:XFD370" action="deleteRow">
    <undo index="65535" exp="area" ref3D="1" dr="$A$487:$XFD$487" dn="Z_B67934D4_E797_41BD_A015_871403995F47_.wvu.Rows" sId="1"/>
    <undo index="65535" exp="area" ref3D="1" dr="$A$460:$XFD$460" dn="Z_B67934D4_E797_41BD_A015_871403995F47_.wvu.Rows" sId="1"/>
    <undo index="65535" exp="area" ref3D="1" dr="$A$432:$XFD$432" dn="Z_B67934D4_E797_41BD_A015_871403995F47_.wvu.Rows" sId="1"/>
    <undo index="65535" exp="area" ref3D="1" dr="$A$414:$XFD$415" dn="Z_B67934D4_E797_41BD_A015_871403995F47_.wvu.Rows" sId="1"/>
    <undo index="65535" exp="area" ref3D="1" dr="$A$404:$XFD$405" dn="Z_B67934D4_E797_41BD_A015_871403995F47_.wvu.Rows" sId="1"/>
    <undo index="65535" exp="area" ref3D="1" dr="$A$370:$XFD$375" dn="Z_B67934D4_E797_41BD_A015_871403995F47_.wvu.Rows" sId="1"/>
    <rfmt sheetId="1" xfDxf="1" sqref="A370:XFD370" start="0" length="0">
      <dxf>
        <font>
          <name val="Times New Roman CYR"/>
          <family val="1"/>
        </font>
        <alignment wrapText="1"/>
      </dxf>
    </rfmt>
    <rcc rId="0" sId="1" dxf="1">
      <nc r="A370" t="inlineStr">
        <is>
          <t>Закупка энергетических ресурсов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0" t="inlineStr">
        <is>
          <t>971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0" t="inlineStr">
        <is>
          <t>04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0" t="inlineStr">
        <is>
          <t>09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0" t="inlineStr">
        <is>
          <t>11001 82200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70" t="inlineStr">
        <is>
          <t>247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70">
        <f>590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6192" sId="1">
    <oc r="G357">
      <f>G370+#REF!</f>
    </oc>
    <nc r="G357">
      <f>G370+G358</f>
    </nc>
  </rcc>
  <rcc rId="6193" sId="1">
    <oc r="B358" t="inlineStr">
      <is>
        <t>968</t>
      </is>
    </oc>
    <nc r="B358" t="inlineStr">
      <is>
        <t>971</t>
      </is>
    </nc>
  </rcc>
  <rcc rId="6194" sId="1" numFmtId="30">
    <oc r="B359">
      <v>968</v>
    </oc>
    <nc r="B359" t="inlineStr">
      <is>
        <t>971</t>
      </is>
    </nc>
  </rcc>
  <rcc rId="6195" sId="1" numFmtId="30">
    <oc r="B360">
      <v>968</v>
    </oc>
    <nc r="B360" t="inlineStr">
      <is>
        <t>971</t>
      </is>
    </nc>
  </rcc>
  <rcc rId="6196" sId="1" numFmtId="30">
    <oc r="B361">
      <v>968</v>
    </oc>
    <nc r="B361" t="inlineStr">
      <is>
        <t>971</t>
      </is>
    </nc>
  </rcc>
  <rcc rId="6197" sId="1" numFmtId="30">
    <oc r="B362">
      <v>968</v>
    </oc>
    <nc r="B362" t="inlineStr">
      <is>
        <t>971</t>
      </is>
    </nc>
  </rcc>
  <rcc rId="6198" sId="1">
    <oc r="B363" t="inlineStr">
      <is>
        <t>968</t>
      </is>
    </oc>
    <nc r="B363" t="inlineStr">
      <is>
        <t>971</t>
      </is>
    </nc>
  </rcc>
  <rcc rId="6199" sId="1">
    <oc r="B364" t="inlineStr">
      <is>
        <t>968</t>
      </is>
    </oc>
    <nc r="B364" t="inlineStr">
      <is>
        <t>971</t>
      </is>
    </nc>
  </rcc>
  <rcc rId="6200" sId="1">
    <oc r="B365" t="inlineStr">
      <is>
        <t>968</t>
      </is>
    </oc>
    <nc r="B365" t="inlineStr">
      <is>
        <t>971</t>
      </is>
    </nc>
  </rcc>
  <rcc rId="6201" sId="1">
    <oc r="B366" t="inlineStr">
      <is>
        <t>968</t>
      </is>
    </oc>
    <nc r="B366" t="inlineStr">
      <is>
        <t>971</t>
      </is>
    </nc>
  </rcc>
  <rcc rId="6202" sId="1">
    <oc r="B367" t="inlineStr">
      <is>
        <t>968</t>
      </is>
    </oc>
    <nc r="B367" t="inlineStr">
      <is>
        <t>971</t>
      </is>
    </nc>
  </rcc>
  <rcc rId="6203" sId="1" numFmtId="30">
    <oc r="B369">
      <v>968</v>
    </oc>
    <nc r="B369" t="inlineStr">
      <is>
        <t>971</t>
      </is>
    </nc>
  </rcc>
  <rcc rId="6204" sId="1">
    <oc r="G123">
      <f>G124+G358+G131</f>
    </oc>
    <nc r="G123">
      <f>G124+G131</f>
    </nc>
  </rcc>
  <rcc rId="6205" sId="1" numFmtId="4">
    <oc r="G153">
      <v>150</v>
    </oc>
    <nc r="G153">
      <v>300</v>
    </nc>
  </rcc>
  <rcc rId="6206" sId="1">
    <oc r="F160" t="inlineStr">
      <is>
        <t>540</t>
      </is>
    </oc>
    <nc r="F160" t="inlineStr">
      <is>
        <t>244</t>
      </is>
    </nc>
  </rcc>
  <rcc rId="6207" sId="1">
    <oc r="A160" t="inlineStr">
      <is>
        <t>Иные межбюджетные трансферты</t>
      </is>
    </oc>
    <nc r="A160" t="inlineStr">
      <is>
        <t>Прочие закупки товаров, работ и услуг для государственных (муниципальных) нужд</t>
      </is>
    </nc>
  </rcc>
  <rcv guid="{73FC67B9-3A5E-4402-A781-D3BF0209130F}" action="delete"/>
  <rdn rId="0" localSheetId="1" customView="1" name="Z_73FC67B9_3A5E_4402_A781_D3BF0209130F_.wvu.PrintArea" hidden="1" oldHidden="1">
    <formula>Ведом.структура!$A$1:$G$528</formula>
    <oldFormula>Ведом.структура!$A$1:$G$528</oldFormula>
  </rdn>
  <rdn rId="0" localSheetId="1" customView="1" name="Z_73FC67B9_3A5E_4402_A781_D3BF0209130F_.wvu.FilterData" hidden="1" oldHidden="1">
    <formula>Ведом.структура!$A$13:$J$526</formula>
    <oldFormula>Ведом.структура!$A$13:$J$526</oldFormula>
  </rdn>
  <rcv guid="{73FC67B9-3A5E-4402-A781-D3BF0209130F}" action="add"/>
</revisions>
</file>

<file path=xl/revisions/revisionLog2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65" sId="1">
    <oc r="A634" t="inlineStr">
      <is>
        <t>Сельское хозяйство и рыболовство</t>
      </is>
    </oc>
    <nc r="A634" t="inlineStr">
      <is>
        <t>Другие вопросы в области национальной экономики</t>
      </is>
    </nc>
  </rcc>
</revisions>
</file>

<file path=xl/revisions/revisionLog2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0666" sId="1" ref="A396:XFD396" action="deleteRow">
    <undo index="0" exp="ref" v="1" dr="G396" r="G395" sId="1"/>
    <rfmt sheetId="1" xfDxf="1" sqref="A396:XFD396" start="0" length="0">
      <dxf>
        <font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396" t="inlineStr">
        <is>
          <t>Закупка энергетических ресурсов</t>
        </is>
      </nc>
      <ndxf>
        <font>
          <color indexed="8"/>
          <name val="Times New Roman"/>
          <family val="1"/>
        </font>
        <fill>
          <patternFill>
            <bgColor indexed="6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96" t="inlineStr">
        <is>
          <t>971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96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96" t="inlineStr">
        <is>
          <t>09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96" t="inlineStr">
        <is>
          <t>04304 82200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96" t="inlineStr">
        <is>
          <t>247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96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0667" sId="1">
    <oc r="G395">
      <f>#REF!+G396</f>
    </oc>
    <nc r="G395">
      <f>G396</f>
    </nc>
  </rcc>
  <rcc rId="10668" sId="1" numFmtId="4">
    <nc r="G396">
      <v>16733.400000000001</v>
    </nc>
  </rcc>
</revisions>
</file>

<file path=xl/revisions/revisionLog2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69" sId="1" numFmtId="4">
    <oc r="G155">
      <v>16733.400000000001</v>
    </oc>
    <nc r="G155">
      <v>0</v>
    </nc>
  </rcc>
</revisions>
</file>

<file path=xl/revisions/revisionLog2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70" sId="1" numFmtId="4">
    <nc r="G98">
      <v>390.62</v>
    </nc>
  </rcc>
  <rcc rId="10671" sId="1" numFmtId="4">
    <nc r="G196">
      <v>240</v>
    </nc>
  </rcc>
  <rcc rId="10672" sId="1" numFmtId="4">
    <oc r="G193">
      <v>16327.6</v>
    </oc>
    <nc r="G193">
      <f>16327.6-240-390.62</f>
    </nc>
  </rcc>
</revisions>
</file>

<file path=xl/revisions/revisionLog2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73" sId="1" numFmtId="4">
    <nc r="G106">
      <v>0</v>
    </nc>
  </rcc>
  <rcc rId="10674" sId="1" numFmtId="4">
    <nc r="G107">
      <v>0</v>
    </nc>
  </rcc>
</revisions>
</file>

<file path=xl/revisions/revisionLog2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0675" sId="1" ref="A106:XFD106" action="deleteRow">
    <rfmt sheetId="1" xfDxf="1" sqref="A106:XFD106" start="0" length="0">
      <dxf>
        <font>
          <name val="Times New Roman CYR"/>
          <family val="1"/>
        </font>
        <alignment wrapText="1"/>
      </dxf>
    </rfmt>
    <rcc rId="0" sId="1" dxf="1">
      <nc r="A106" t="inlineStr">
        <is>
          <t>Закупка товаров, работ и услуг в сфере информационно-коммуникационных технологий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106">
        <v>968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6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06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06" t="inlineStr">
        <is>
          <t>99900 73100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06" t="inlineStr">
        <is>
          <t>242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06">
        <v>0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676" sId="1" ref="A106:XFD106" action="deleteRow">
    <undo index="65535" exp="area" dr="G104:G106" r="G103" sId="1"/>
    <rfmt sheetId="1" xfDxf="1" sqref="A106:XFD106" start="0" length="0">
      <dxf>
        <font>
          <name val="Times New Roman CYR"/>
          <family val="1"/>
        </font>
        <alignment wrapText="1"/>
      </dxf>
    </rfmt>
    <rcc rId="0" sId="1" dxf="1">
      <nc r="A106" t="inlineStr">
        <is>
          <t>Прочие закупки товаров, работ и услуг для государственных (муниципальных) нужд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106">
        <v>968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6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06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06" t="inlineStr">
        <is>
          <t>99900 73100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06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06">
        <v>0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</revisions>
</file>

<file path=xl/revisions/revisionLog2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77" sId="1" numFmtId="4">
    <oc r="G109">
      <v>151.4</v>
    </oc>
    <nc r="G109">
      <v>151.30000000000001</v>
    </nc>
  </rcc>
  <rcc rId="10678" sId="1" numFmtId="4">
    <oc r="G110">
      <v>61.896999999999998</v>
    </oc>
    <nc r="G110">
      <v>40.6</v>
    </nc>
  </rcc>
  <rcc rId="10679" sId="1" numFmtId="4">
    <oc r="G111">
      <v>71.503</v>
    </oc>
    <nc r="G111">
      <v>92.9</v>
    </nc>
  </rcc>
</revisions>
</file>

<file path=xl/revisions/revisionLog2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80" sId="1" numFmtId="4">
    <oc r="G113">
      <v>358.95</v>
    </oc>
    <nc r="G113">
      <v>358.9</v>
    </nc>
  </rcc>
  <rcc rId="10681" sId="1" numFmtId="4">
    <oc r="G114">
      <v>108.34</v>
    </oc>
    <nc r="G114">
      <v>108.39</v>
    </nc>
  </rcc>
</revisions>
</file>

<file path=xl/revisions/revisionLog2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82" sId="1" numFmtId="4">
    <oc r="G209">
      <v>1174.8699999999999</v>
    </oc>
    <nc r="G209">
      <v>1188.94</v>
    </nc>
  </rcc>
  <rcc rId="10683" sId="1" numFmtId="4">
    <oc r="G210">
      <v>374.31</v>
    </oc>
    <nc r="G210">
      <v>359.06</v>
    </nc>
  </rcc>
  <rcc rId="10684" sId="1" numFmtId="4">
    <oc r="G211">
      <v>53.999000000000002</v>
    </oc>
    <nc r="G211">
      <v>26</v>
    </nc>
  </rcc>
  <rcc rId="10685" sId="1" numFmtId="4">
    <oc r="G212">
      <v>14.821</v>
    </oc>
    <nc r="G212">
      <v>44</v>
    </nc>
  </rcc>
</revisions>
</file>

<file path=xl/revisions/revisionLog2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86" sId="1" numFmtId="4">
    <oc r="G216">
      <v>132.38939999999999</v>
    </oc>
    <nc r="G216">
      <v>140</v>
    </nc>
  </rcc>
  <rcc rId="10687" sId="1" numFmtId="4">
    <oc r="G217">
      <v>248.7706</v>
    </oc>
    <nc r="G217">
      <v>241.16</v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10" sId="1">
    <oc r="G165">
      <f>14836.2+302.8+15.1389</f>
    </oc>
    <nc r="G165">
      <f>14836.2+302.8+15.1</f>
    </nc>
  </rcc>
  <rrc rId="6211" sId="1" ref="A380:XFD381" action="insertRow">
    <undo index="65535" exp="area" ref3D="1" dr="$A$486:$XFD$486" dn="Z_B67934D4_E797_41BD_A015_871403995F47_.wvu.Rows" sId="1"/>
    <undo index="65535" exp="area" ref3D="1" dr="$A$459:$XFD$459" dn="Z_B67934D4_E797_41BD_A015_871403995F47_.wvu.Rows" sId="1"/>
    <undo index="65535" exp="area" ref3D="1" dr="$A$431:$XFD$431" dn="Z_B67934D4_E797_41BD_A015_871403995F47_.wvu.Rows" sId="1"/>
    <undo index="65535" exp="area" ref3D="1" dr="$A$413:$XFD$414" dn="Z_B67934D4_E797_41BD_A015_871403995F47_.wvu.Rows" sId="1"/>
    <undo index="65535" exp="area" ref3D="1" dr="$A$403:$XFD$404" dn="Z_B67934D4_E797_41BD_A015_871403995F47_.wvu.Rows" sId="1"/>
  </rrc>
  <rm rId="6212" sheetId="1" source="A170:XFD171" destination="A380:XFD381" sourceSheetId="1">
    <rfmt sheetId="1" xfDxf="1" sqref="A380:XFD380" start="0" length="0">
      <dxf>
        <font>
          <name val="Times New Roman CYR"/>
          <family val="1"/>
        </font>
        <alignment wrapText="1"/>
      </dxf>
    </rfmt>
    <rfmt sheetId="1" xfDxf="1" sqref="A381:XFD381" start="0" length="0">
      <dxf>
        <font>
          <name val="Times New Roman CYR"/>
          <family val="1"/>
        </font>
        <alignment wrapText="1"/>
      </dxf>
    </rfmt>
    <rfmt sheetId="1" sqref="A380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8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8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8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8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80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80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381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8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8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8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8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81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81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6213" sId="1" ref="A170:XFD170" action="deleteRow">
    <undo index="65535" exp="area" ref3D="1" dr="$A$488:$XFD$488" dn="Z_B67934D4_E797_41BD_A015_871403995F47_.wvu.Rows" sId="1"/>
    <undo index="65535" exp="area" ref3D="1" dr="$A$461:$XFD$461" dn="Z_B67934D4_E797_41BD_A015_871403995F47_.wvu.Rows" sId="1"/>
    <undo index="65535" exp="area" ref3D="1" dr="$A$433:$XFD$433" dn="Z_B67934D4_E797_41BD_A015_871403995F47_.wvu.Rows" sId="1"/>
    <undo index="65535" exp="area" ref3D="1" dr="$A$415:$XFD$416" dn="Z_B67934D4_E797_41BD_A015_871403995F47_.wvu.Rows" sId="1"/>
    <undo index="65535" exp="area" ref3D="1" dr="$A$405:$XFD$406" dn="Z_B67934D4_E797_41BD_A015_871403995F47_.wvu.Rows" sId="1"/>
    <undo index="65535" exp="area" ref3D="1" dr="$A$370:$XFD$374" dn="Z_B67934D4_E797_41BD_A015_871403995F47_.wvu.Rows" sId="1"/>
    <rfmt sheetId="1" xfDxf="1" sqref="A170:XFD170" start="0" length="0">
      <dxf>
        <font>
          <name val="Times New Roman CYR"/>
          <family val="1"/>
        </font>
        <alignment wrapText="1"/>
      </dxf>
    </rfmt>
  </rrc>
  <rrc rId="6214" sId="1" ref="A170:XFD170" action="deleteRow">
    <undo index="65535" exp="area" ref3D="1" dr="$A$487:$XFD$487" dn="Z_B67934D4_E797_41BD_A015_871403995F47_.wvu.Rows" sId="1"/>
    <undo index="65535" exp="area" ref3D="1" dr="$A$460:$XFD$460" dn="Z_B67934D4_E797_41BD_A015_871403995F47_.wvu.Rows" sId="1"/>
    <undo index="65535" exp="area" ref3D="1" dr="$A$432:$XFD$432" dn="Z_B67934D4_E797_41BD_A015_871403995F47_.wvu.Rows" sId="1"/>
    <undo index="65535" exp="area" ref3D="1" dr="$A$414:$XFD$415" dn="Z_B67934D4_E797_41BD_A015_871403995F47_.wvu.Rows" sId="1"/>
    <undo index="65535" exp="area" ref3D="1" dr="$A$404:$XFD$405" dn="Z_B67934D4_E797_41BD_A015_871403995F47_.wvu.Rows" sId="1"/>
    <undo index="65535" exp="area" ref3D="1" dr="$A$369:$XFD$373" dn="Z_B67934D4_E797_41BD_A015_871403995F47_.wvu.Rows" sId="1"/>
    <rfmt sheetId="1" xfDxf="1" sqref="A170:XFD170" start="0" length="0">
      <dxf>
        <font>
          <name val="Times New Roman CYR"/>
          <family val="1"/>
        </font>
        <alignment wrapText="1"/>
      </dxf>
    </rfmt>
  </rrc>
  <rrc rId="6215" sId="1" ref="A378:XFD379" action="insertRow">
    <undo index="65535" exp="area" ref3D="1" dr="$A$486:$XFD$486" dn="Z_B67934D4_E797_41BD_A015_871403995F47_.wvu.Rows" sId="1"/>
    <undo index="65535" exp="area" ref3D="1" dr="$A$459:$XFD$459" dn="Z_B67934D4_E797_41BD_A015_871403995F47_.wvu.Rows" sId="1"/>
    <undo index="65535" exp="area" ref3D="1" dr="$A$431:$XFD$431" dn="Z_B67934D4_E797_41BD_A015_871403995F47_.wvu.Rows" sId="1"/>
    <undo index="65535" exp="area" ref3D="1" dr="$A$413:$XFD$414" dn="Z_B67934D4_E797_41BD_A015_871403995F47_.wvu.Rows" sId="1"/>
    <undo index="65535" exp="area" ref3D="1" dr="$A$403:$XFD$404" dn="Z_B67934D4_E797_41BD_A015_871403995F47_.wvu.Rows" sId="1"/>
  </rrc>
  <rcc rId="6216" sId="1" odxf="1" dxf="1">
    <nc r="A378" t="inlineStr">
      <is>
        <t>Другие вопросы в области жилищно-коммунального хозяйства</t>
      </is>
    </nc>
    <odxf>
      <font>
        <b val="0"/>
        <color indexed="8"/>
        <name val="Times New Roman"/>
        <family val="1"/>
      </font>
      <fill>
        <patternFill>
          <bgColor indexed="65"/>
        </patternFill>
      </fill>
      <alignment horizontal="left"/>
    </odxf>
    <ndxf>
      <font>
        <b/>
        <color indexed="8"/>
        <name val="Times New Roman"/>
        <family val="1"/>
      </font>
      <fill>
        <patternFill>
          <bgColor indexed="41"/>
        </patternFill>
      </fill>
      <alignment horizontal="general"/>
    </ndxf>
  </rcc>
  <rfmt sheetId="1" sqref="B378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cc rId="6217" sId="1" odxf="1" dxf="1">
    <nc r="C378" t="inlineStr">
      <is>
        <t>05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6218" sId="1" odxf="1" dxf="1">
    <nc r="D378" t="inlineStr">
      <is>
        <t>05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fmt sheetId="1" sqref="E378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F378" start="0" length="0">
    <dxf>
      <font>
        <b/>
        <name val="Times New Roman"/>
        <family val="1"/>
      </font>
      <fill>
        <patternFill>
          <bgColor indexed="41"/>
        </patternFill>
      </fill>
    </dxf>
  </rfmt>
  <rcc rId="6219" sId="1" odxf="1" dxf="1">
    <nc r="G378">
      <f>G379</f>
    </nc>
    <odxf>
      <font>
        <b val="0"/>
        <name val="Times New Roman"/>
        <family val="1"/>
      </font>
      <fill>
        <patternFill>
          <bgColor theme="0"/>
        </patternFill>
      </fill>
    </odxf>
    <ndxf>
      <font>
        <b/>
        <name val="Times New Roman"/>
        <family val="1"/>
      </font>
      <fill>
        <patternFill>
          <bgColor indexed="41"/>
        </patternFill>
      </fill>
    </ndxf>
  </rcc>
  <rcc rId="6220" sId="1" odxf="1" dxf="1">
    <nc r="A379" t="inlineStr">
      <is>
        <t>Непрограммные расходы</t>
      </is>
    </nc>
    <odxf>
      <font>
        <b val="0"/>
        <color indexed="8"/>
        <name val="Times New Roman"/>
        <family val="1"/>
      </font>
      <fill>
        <patternFill patternType="solid"/>
      </fill>
      <alignment horizontal="left" vertical="center"/>
    </odxf>
    <ndxf>
      <font>
        <b/>
        <color indexed="8"/>
        <name val="Times New Roman"/>
        <family val="1"/>
      </font>
      <fill>
        <patternFill patternType="none"/>
      </fill>
      <alignment horizontal="general" vertical="top"/>
    </ndxf>
  </rcc>
  <rfmt sheetId="1" sqref="B379" start="0" length="0">
    <dxf>
      <font>
        <b/>
        <name val="Times New Roman"/>
        <family val="1"/>
      </font>
    </dxf>
  </rfmt>
  <rcc rId="6221" sId="1" odxf="1" dxf="1">
    <nc r="C379" t="inlineStr">
      <is>
        <t>05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6222" sId="1" odxf="1" dxf="1">
    <nc r="D379" t="inlineStr">
      <is>
        <t>05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6223" sId="1" odxf="1" dxf="1">
    <nc r="E379" t="inlineStr">
      <is>
        <t>99900 00000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F379" start="0" length="0">
    <dxf>
      <font>
        <b/>
        <name val="Times New Roman"/>
        <family val="1"/>
      </font>
      <fill>
        <patternFill patternType="none">
          <bgColor indexed="65"/>
        </patternFill>
      </fill>
    </dxf>
  </rfmt>
  <rcc rId="6224" sId="1" odxf="1" dxf="1">
    <nc r="G379">
      <f>G592+G380</f>
    </nc>
    <odxf>
      <font>
        <b val="0"/>
        <name val="Times New Roman"/>
        <family val="1"/>
      </font>
      <fill>
        <patternFill patternType="solid">
          <bgColor theme="0"/>
        </patternFill>
      </fill>
    </odxf>
    <ndxf>
      <font>
        <b/>
        <name val="Times New Roman"/>
        <family val="1"/>
      </font>
      <fill>
        <patternFill patternType="none">
          <bgColor indexed="65"/>
        </patternFill>
      </fill>
    </ndxf>
  </rcc>
  <rcc rId="6225" sId="1">
    <nc r="B378" t="inlineStr">
      <is>
        <t>971</t>
      </is>
    </nc>
  </rcc>
  <rcc rId="6226" sId="1" numFmtId="30">
    <nc r="B379" t="inlineStr">
      <is>
        <t>971</t>
      </is>
    </nc>
  </rcc>
  <rcc rId="6227" sId="1">
    <oc r="B380" t="inlineStr">
      <is>
        <t>968</t>
      </is>
    </oc>
    <nc r="B380" t="inlineStr">
      <is>
        <t>971</t>
      </is>
    </nc>
  </rcc>
  <rcc rId="6228" sId="1">
    <oc r="B381" t="inlineStr">
      <is>
        <t>968</t>
      </is>
    </oc>
    <nc r="B381" t="inlineStr">
      <is>
        <t>971</t>
      </is>
    </nc>
  </rcc>
  <rcc rId="6229" sId="1">
    <oc r="G381">
      <f>29475.6+600</f>
    </oc>
    <nc r="G381">
      <f>29475.6+600+613.8</f>
    </nc>
  </rcc>
  <rcv guid="{73FC67B9-3A5E-4402-A781-D3BF0209130F}" action="delete"/>
  <rdn rId="0" localSheetId="1" customView="1" name="Z_73FC67B9_3A5E_4402_A781_D3BF0209130F_.wvu.PrintArea" hidden="1" oldHidden="1">
    <formula>Ведом.структура!$A$1:$G$530</formula>
    <oldFormula>Ведом.структура!$A$1:$G$530</oldFormula>
  </rdn>
  <rdn rId="0" localSheetId="1" customView="1" name="Z_73FC67B9_3A5E_4402_A781_D3BF0209130F_.wvu.FilterData" hidden="1" oldHidden="1">
    <formula>Ведом.структура!$A$13:$J$528</formula>
    <oldFormula>Ведом.структура!$A$13:$J$528</oldFormula>
  </rdn>
  <rcv guid="{73FC67B9-3A5E-4402-A781-D3BF0209130F}" action="add"/>
</revisions>
</file>

<file path=xl/revisions/revisionLog2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88" sId="1" numFmtId="4">
    <nc r="G350">
      <v>0</v>
    </nc>
  </rcc>
  <rcc rId="10689" sId="1" numFmtId="4">
    <nc r="G357">
      <v>23391.200000000001</v>
    </nc>
  </rcc>
</revisions>
</file>

<file path=xl/revisions/revisionLog2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873" sId="1" numFmtId="4">
    <oc r="G19">
      <v>64.5</v>
    </oc>
    <nc r="G19"/>
  </rcc>
  <rcc rId="10874" sId="1" numFmtId="4">
    <oc r="G20">
      <v>19.5</v>
    </oc>
    <nc r="G20"/>
  </rcc>
  <rcc rId="10875" sId="1" numFmtId="4">
    <oc r="G23">
      <v>850.2</v>
    </oc>
    <nc r="G23"/>
  </rcc>
  <rcc rId="10876" sId="1" numFmtId="4">
    <oc r="G24">
      <v>50</v>
    </oc>
    <nc r="G24"/>
  </rcc>
  <rcc rId="10877" sId="1" numFmtId="4">
    <oc r="G25">
      <v>256.7</v>
    </oc>
    <nc r="G25"/>
  </rcc>
  <rcc rId="10878" sId="1" numFmtId="4">
    <oc r="G26">
      <v>33.799999999999997</v>
    </oc>
    <nc r="G26"/>
  </rcc>
  <rcc rId="10879" sId="1" numFmtId="4">
    <oc r="G27">
      <v>100</v>
    </oc>
    <nc r="G27"/>
  </rcc>
  <rcc rId="10880" sId="1" numFmtId="4">
    <oc r="G29">
      <v>1612.9</v>
    </oc>
    <nc r="G29"/>
  </rcc>
  <rcc rId="10881" sId="1" numFmtId="4">
    <oc r="G30">
      <v>150</v>
    </oc>
    <nc r="G30"/>
  </rcc>
  <rcc rId="10882" sId="1" numFmtId="4">
    <oc r="G31">
      <v>496.5</v>
    </oc>
    <nc r="G31"/>
  </rcc>
  <rcc rId="10883" sId="1" numFmtId="4">
    <oc r="G38">
      <v>1641.1</v>
    </oc>
    <nc r="G38"/>
  </rcc>
  <rcc rId="10884" sId="1" numFmtId="4">
    <oc r="G39">
      <v>495.6</v>
    </oc>
    <nc r="G39"/>
  </rcc>
  <rcc rId="10885" sId="1" numFmtId="4">
    <oc r="G44">
      <v>8690.7000000000007</v>
    </oc>
    <nc r="G44"/>
  </rcc>
  <rcc rId="10886" sId="1" numFmtId="4">
    <oc r="G45">
      <v>2624.6</v>
    </oc>
    <nc r="G45"/>
  </rcc>
  <rcc rId="10887" sId="1" numFmtId="4">
    <oc r="G46">
      <v>8.8000000000000007</v>
    </oc>
    <nc r="G46"/>
  </rcc>
  <rcc rId="10888" sId="1" numFmtId="4">
    <oc r="G47">
      <v>90</v>
    </oc>
    <nc r="G47"/>
  </rcc>
  <rcc rId="10889" sId="1" numFmtId="4">
    <oc r="G48">
      <v>125</v>
    </oc>
    <nc r="G48"/>
  </rcc>
  <rcc rId="10890" sId="1" numFmtId="4">
    <oc r="G52">
      <v>11.7</v>
    </oc>
    <nc r="G52">
      <v>48.7</v>
    </nc>
  </rcc>
  <rcc rId="10891" sId="1">
    <nc r="H52">
      <v>48.7</v>
    </nc>
  </rcc>
  <rcc rId="10892" sId="1" numFmtId="4">
    <oc r="G56">
      <v>500</v>
    </oc>
    <nc r="G56"/>
  </rcc>
  <rcc rId="10893" sId="1" numFmtId="4">
    <oc r="G61">
      <v>100</v>
    </oc>
    <nc r="G61"/>
  </rcc>
  <rcc rId="10894" sId="1">
    <nc r="H164">
      <v>4.5</v>
    </nc>
  </rcc>
  <rcc rId="10895" sId="1" numFmtId="4">
    <oc r="G164">
      <v>3.8</v>
    </oc>
    <nc r="G164">
      <v>4.5</v>
    </nc>
  </rcc>
  <rfmt sheetId="1" sqref="G51">
    <dxf>
      <fill>
        <patternFill patternType="solid">
          <bgColor rgb="FF92D050"/>
        </patternFill>
      </fill>
    </dxf>
  </rfmt>
  <rfmt sheetId="1" sqref="G52">
    <dxf>
      <fill>
        <patternFill>
          <bgColor theme="0"/>
        </patternFill>
      </fill>
    </dxf>
  </rfmt>
  <rdn rId="0" localSheetId="1" customView="1" name="Z_F5AA4F86_B486_4943_8417_E7BB5F004EDE_.wvu.PrintArea" hidden="1" oldHidden="1">
    <formula>Ведом.структура!$A$1:$G$634</formula>
  </rdn>
  <rdn rId="0" localSheetId="1" customView="1" name="Z_F5AA4F86_B486_4943_8417_E7BB5F004EDE_.wvu.FilterData" hidden="1" oldHidden="1">
    <formula>Ведом.структура!$A$13:$I$634</formula>
  </rdn>
  <rcv guid="{F5AA4F86-B486-4943-8417-E7BB5F004EDE}" action="add"/>
</revisions>
</file>

<file path=xl/revisions/revisionLog2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898" sId="1">
    <oc r="G179">
      <f>493+493</f>
    </oc>
    <nc r="G179">
      <f>511.5</f>
    </nc>
  </rcc>
  <rcc rId="10899" sId="1">
    <oc r="H179" t="inlineStr">
      <is>
        <t>493 МБ</t>
      </is>
    </oc>
    <nc r="H179">
      <v>511.5</v>
    </nc>
  </rcc>
</revisions>
</file>

<file path=xl/revisions/revisionLog2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900" sId="1">
    <nc r="H300">
      <v>83.5</v>
    </nc>
  </rcc>
  <rcc rId="10901" sId="1">
    <oc r="H278" t="inlineStr">
      <is>
        <t>8,1 МБ</t>
      </is>
    </oc>
    <nc r="H278"/>
  </rcc>
  <rcc rId="10902" sId="1">
    <oc r="H248" t="inlineStr">
      <is>
        <t>10508 МБ</t>
      </is>
    </oc>
    <nc r="H248"/>
  </rcc>
  <rcc rId="10903" sId="1">
    <oc r="H250" t="inlineStr">
      <is>
        <t>28,2 МБ</t>
      </is>
    </oc>
    <nc r="H250"/>
  </rcc>
  <rcc rId="10904" sId="1">
    <oc r="H252" t="inlineStr">
      <is>
        <t>287,2 МБ</t>
      </is>
    </oc>
    <nc r="H252"/>
  </rcc>
  <rrc rId="10905" sId="1" ref="H1:H1048576" action="deleteCol">
    <rfmt sheetId="1" xfDxf="1" sqref="H1:H1048576" start="0" length="0">
      <dxf>
        <font>
          <name val="Times New Roman CYR"/>
          <family val="1"/>
        </font>
        <alignment wrapText="1"/>
      </dxf>
    </rfmt>
    <rfmt sheetId="1" sqref="H36" start="0" length="0">
      <dxf>
        <font>
          <b/>
          <name val="Times New Roman CYR"/>
          <family val="1"/>
        </font>
      </dxf>
    </rfmt>
    <rfmt sheetId="1" sqref="H37" start="0" length="0">
      <dxf>
        <font>
          <i/>
          <name val="Times New Roman CYR"/>
          <family val="1"/>
        </font>
      </dxf>
    </rfmt>
    <rcc rId="0" sId="1" dxf="1">
      <nc r="H40">
        <f>G34+G40</f>
      </nc>
      <ndxf>
        <numFmt numFmtId="165" formatCode="0.00000"/>
      </ndxf>
    </rcc>
    <rfmt sheetId="1" sqref="H42" start="0" length="0">
      <dxf>
        <font>
          <b/>
          <name val="Times New Roman CYR"/>
          <family val="1"/>
        </font>
      </dxf>
    </rfmt>
    <rcc rId="0" sId="1">
      <nc r="H52">
        <v>48.7</v>
      </nc>
    </rcc>
    <rfmt sheetId="1" sqref="H55" start="0" length="0">
      <dxf>
        <font>
          <i/>
          <name val="Times New Roman CYR"/>
          <family val="1"/>
        </font>
      </dxf>
    </rfmt>
    <rfmt sheetId="1" sqref="H59" start="0" length="0">
      <dxf>
        <font>
          <b/>
          <name val="Times New Roman CYR"/>
          <family val="1"/>
        </font>
      </dxf>
    </rfmt>
    <rfmt sheetId="1" sqref="H60" start="0" length="0">
      <dxf>
        <font>
          <i/>
          <name val="Times New Roman CYR"/>
          <family val="1"/>
        </font>
      </dxf>
    </rfmt>
    <rfmt sheetId="1" sqref="H63" start="0" length="0">
      <dxf>
        <font>
          <i/>
          <name val="Times New Roman CYR"/>
          <family val="1"/>
        </font>
      </dxf>
    </rfmt>
    <rcc rId="0" sId="1">
      <nc r="H64" t="inlineStr">
        <is>
          <t>208 МБ</t>
        </is>
      </nc>
    </rcc>
    <rfmt sheetId="1" sqref="H136" start="0" length="0">
      <dxf>
        <font>
          <i/>
          <name val="Times New Roman CYR"/>
          <family val="1"/>
        </font>
      </dxf>
    </rfmt>
    <rfmt sheetId="1" sqref="H137" start="0" length="0">
      <dxf>
        <font>
          <i/>
          <name val="Times New Roman CYR"/>
          <family val="1"/>
        </font>
      </dxf>
    </rfmt>
    <rfmt sheetId="1" sqref="H138" start="0" length="0">
      <dxf>
        <font>
          <i/>
          <name val="Times New Roman CYR"/>
          <family val="1"/>
        </font>
      </dxf>
    </rfmt>
    <rfmt sheetId="1" sqref="H139" start="0" length="0">
      <dxf>
        <font>
          <i/>
          <name val="Times New Roman CYR"/>
          <family val="1"/>
        </font>
      </dxf>
    </rfmt>
    <rfmt sheetId="1" sqref="H140" start="0" length="0">
      <dxf>
        <font>
          <i/>
          <name val="Times New Roman CYR"/>
          <family val="1"/>
        </font>
      </dxf>
    </rfmt>
    <rfmt sheetId="1" sqref="H141" start="0" length="0">
      <dxf>
        <font>
          <i/>
          <name val="Times New Roman CYR"/>
          <family val="1"/>
        </font>
      </dxf>
    </rfmt>
    <rfmt sheetId="1" sqref="H142" start="0" length="0">
      <dxf>
        <font>
          <i/>
          <name val="Times New Roman CYR"/>
          <family val="1"/>
        </font>
      </dxf>
    </rfmt>
    <rfmt sheetId="1" sqref="H143" start="0" length="0">
      <dxf>
        <font>
          <i/>
          <name val="Times New Roman CYR"/>
          <family val="1"/>
        </font>
      </dxf>
    </rfmt>
    <rfmt sheetId="1" sqref="H144" start="0" length="0">
      <dxf>
        <font>
          <i/>
          <name val="Times New Roman CYR"/>
          <family val="1"/>
        </font>
        <fill>
          <patternFill patternType="solid">
            <bgColor rgb="FFCCFFFF"/>
          </patternFill>
        </fill>
      </dxf>
    </rfmt>
    <rfmt sheetId="1" sqref="H145" start="0" length="0">
      <dxf>
        <font>
          <b/>
          <name val="Times New Roman CYR"/>
          <family val="1"/>
        </font>
      </dxf>
    </rfmt>
    <rfmt sheetId="1" sqref="H146" start="0" length="0">
      <dxf>
        <font>
          <i/>
          <name val="Times New Roman CYR"/>
          <family val="1"/>
        </font>
      </dxf>
    </rfmt>
    <rfmt sheetId="1" sqref="H147" start="0" length="0">
      <dxf>
        <font>
          <i/>
          <name val="Times New Roman CYR"/>
          <family val="1"/>
        </font>
      </dxf>
    </rfmt>
    <rfmt sheetId="1" sqref="H148" start="0" length="0">
      <dxf>
        <font>
          <i/>
          <name val="Times New Roman CYR"/>
          <family val="1"/>
        </font>
      </dxf>
    </rfmt>
    <rcc rId="0" sId="1">
      <nc r="H149">
        <v>16733.400000000001</v>
      </nc>
    </rcc>
    <rfmt sheetId="1" sqref="H150" start="0" length="0">
      <dxf>
        <font>
          <i/>
          <name val="Times New Roman CYR"/>
          <family val="1"/>
        </font>
      </dxf>
    </rfmt>
    <rfmt sheetId="1" sqref="H151" start="0" length="0">
      <dxf>
        <font>
          <i/>
          <name val="Times New Roman CYR"/>
          <family val="1"/>
        </font>
      </dxf>
    </rfmt>
    <rfmt sheetId="1" sqref="H152" start="0" length="0">
      <dxf>
        <font>
          <i/>
          <name val="Times New Roman CYR"/>
          <family val="1"/>
        </font>
      </dxf>
    </rfmt>
    <rfmt sheetId="1" sqref="H155" start="0" length="0">
      <dxf>
        <font>
          <i/>
          <name val="Times New Roman CYR"/>
          <family val="1"/>
        </font>
      </dxf>
    </rfmt>
    <rfmt sheetId="1" sqref="H157" start="0" length="0">
      <dxf>
        <font>
          <i/>
          <name val="Times New Roman CYR"/>
          <family val="1"/>
        </font>
      </dxf>
    </rfmt>
    <rfmt sheetId="1" sqref="H162" start="0" length="0">
      <dxf>
        <font>
          <i/>
          <name val="Times New Roman CYR"/>
          <family val="1"/>
        </font>
      </dxf>
    </rfmt>
    <rcc rId="0" sId="1">
      <nc r="H164">
        <v>4.5</v>
      </nc>
    </rcc>
    <rfmt sheetId="1" sqref="H165" start="0" length="0">
      <dxf>
        <font>
          <i/>
          <name val="Times New Roman CYR"/>
          <family val="1"/>
        </font>
      </dxf>
    </rfmt>
    <rfmt sheetId="1" sqref="H168" start="0" length="0">
      <dxf>
        <fill>
          <patternFill patternType="solid">
            <bgColor theme="0"/>
          </patternFill>
        </fill>
      </dxf>
    </rfmt>
    <rfmt sheetId="1" sqref="H169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</dxf>
    </rfmt>
    <rfmt sheetId="1" sqref="H170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</dxf>
    </rfmt>
    <rfmt sheetId="1" sqref="H171" start="0" length="0">
      <dxf>
        <fill>
          <patternFill patternType="solid">
            <bgColor theme="0"/>
          </patternFill>
        </fill>
      </dxf>
    </rfmt>
    <rfmt sheetId="1" sqref="H172" start="0" length="0">
      <dxf>
        <fill>
          <patternFill patternType="solid">
            <bgColor theme="0"/>
          </patternFill>
        </fill>
      </dxf>
    </rfmt>
    <rfmt sheetId="1" sqref="H173" start="0" length="0">
      <dxf>
        <font>
          <i/>
          <name val="Times New Roman CYR"/>
          <family val="1"/>
        </font>
      </dxf>
    </rfmt>
    <rfmt sheetId="1" sqref="H174" start="0" length="0">
      <dxf>
        <font>
          <i/>
          <name val="Times New Roman CYR"/>
          <family val="1"/>
        </font>
      </dxf>
    </rfmt>
    <rfmt sheetId="1" sqref="H175" start="0" length="0">
      <dxf>
        <font>
          <i/>
          <name val="Times New Roman CYR"/>
          <family val="1"/>
        </font>
      </dxf>
    </rfmt>
    <rfmt sheetId="1" sqref="H176" start="0" length="0">
      <dxf>
        <font>
          <i/>
          <name val="Times New Roman CYR"/>
          <family val="1"/>
        </font>
      </dxf>
    </rfmt>
    <rfmt sheetId="1" sqref="H177" start="0" length="0">
      <dxf>
        <font>
          <i/>
          <name val="Times New Roman CYR"/>
          <family val="1"/>
        </font>
      </dxf>
    </rfmt>
    <rfmt sheetId="1" sqref="H178" start="0" length="0">
      <dxf>
        <font>
          <i/>
          <name val="Times New Roman CYR"/>
          <family val="1"/>
        </font>
      </dxf>
    </rfmt>
    <rcc rId="0" sId="1" dxf="1">
      <nc r="H179">
        <v>511.5</v>
      </nc>
      <ndxf>
        <font>
          <i/>
          <name val="Times New Roman CYR"/>
          <family val="1"/>
        </font>
      </ndxf>
    </rcc>
    <rcc rId="0" sId="1">
      <nc r="H184" t="inlineStr">
        <is>
          <t>16,9 МБ</t>
        </is>
      </nc>
    </rcc>
    <rfmt sheetId="1" sqref="H186" start="0" length="0">
      <dxf>
        <font>
          <b/>
          <name val="Times New Roman CYR"/>
          <family val="1"/>
        </font>
      </dxf>
    </rfmt>
    <rcc rId="0" sId="1">
      <nc r="H189">
        <v>16327.6</v>
      </nc>
    </rcc>
    <rfmt sheetId="1" sqref="H200" start="0" length="0">
      <dxf>
        <fill>
          <patternFill patternType="solid">
            <bgColor theme="0"/>
          </patternFill>
        </fill>
      </dxf>
    </rfmt>
    <rfmt sheetId="1" sqref="H201" start="0" length="0">
      <dxf>
        <fill>
          <patternFill patternType="solid">
            <bgColor theme="0"/>
          </patternFill>
        </fill>
      </dxf>
    </rfmt>
    <rfmt sheetId="1" sqref="H202" start="0" length="0">
      <dxf>
        <fill>
          <patternFill patternType="solid">
            <bgColor theme="0"/>
          </patternFill>
        </fill>
      </dxf>
    </rfmt>
    <rcc rId="0" sId="1" dxf="1">
      <nc r="H203" t="inlineStr">
        <is>
          <t>206,8 МБ</t>
        </is>
      </nc>
      <ndxf>
        <fill>
          <patternFill patternType="solid">
            <bgColor theme="0"/>
          </patternFill>
        </fill>
      </ndxf>
    </rcc>
    <rfmt sheetId="1" sqref="H225" start="0" length="0">
      <dxf>
        <font>
          <i/>
          <name val="Times New Roman CYR"/>
          <family val="1"/>
        </font>
      </dxf>
    </rfmt>
    <rcc rId="0" sId="1" dxf="1">
      <nc r="H232">
        <v>242.01474999999999</v>
      </nc>
      <ndxf>
        <fill>
          <patternFill patternType="solid">
            <bgColor rgb="FFFFC000"/>
          </patternFill>
        </fill>
      </ndxf>
    </rcc>
    <rfmt sheetId="1" sqref="H233" start="0" length="0">
      <dxf>
        <fill>
          <patternFill patternType="solid">
            <bgColor rgb="FFFFC000"/>
          </patternFill>
        </fill>
      </dxf>
    </rfmt>
    <rfmt sheetId="1" sqref="H240" start="0" length="0">
      <dxf>
        <font>
          <i/>
          <name val="Times New Roman CYR"/>
          <family val="1"/>
        </font>
      </dxf>
    </rfmt>
    <rfmt sheetId="1" sqref="H242" start="0" length="0">
      <dxf>
        <font>
          <i/>
          <name val="Times New Roman CYR"/>
          <family val="1"/>
        </font>
      </dxf>
    </rfmt>
    <rfmt sheetId="1" sqref="H243" start="0" length="0">
      <dxf>
        <font>
          <i/>
          <name val="Times New Roman CYR"/>
          <family val="1"/>
        </font>
      </dxf>
    </rfmt>
    <rfmt sheetId="1" sqref="H244" start="0" length="0">
      <dxf>
        <font>
          <i/>
          <name val="Times New Roman CYR"/>
          <family val="1"/>
        </font>
      </dxf>
    </rfmt>
    <rfmt sheetId="1" sqref="H245" start="0" length="0">
      <dxf>
        <font>
          <i/>
          <name val="Times New Roman CYR"/>
          <family val="1"/>
        </font>
      </dxf>
    </rfmt>
    <rfmt sheetId="1" sqref="H246" start="0" length="0">
      <dxf>
        <font>
          <i/>
          <name val="Times New Roman CYR"/>
          <family val="1"/>
        </font>
      </dxf>
    </rfmt>
    <rfmt sheetId="1" sqref="H247" start="0" length="0">
      <dxf>
        <font>
          <i/>
          <name val="Times New Roman CYR"/>
          <family val="1"/>
        </font>
      </dxf>
    </rfmt>
    <rfmt sheetId="1" sqref="H248" start="0" length="0">
      <dxf>
        <font>
          <i/>
          <name val="Times New Roman CYR"/>
          <family val="1"/>
        </font>
      </dxf>
    </rfmt>
    <rfmt sheetId="1" sqref="H249" start="0" length="0">
      <dxf>
        <font>
          <i/>
          <name val="Times New Roman CYR"/>
          <family val="1"/>
        </font>
      </dxf>
    </rfmt>
    <rfmt sheetId="1" sqref="H250" start="0" length="0">
      <dxf>
        <font>
          <i/>
          <name val="Times New Roman CYR"/>
          <family val="1"/>
        </font>
      </dxf>
    </rfmt>
    <rfmt sheetId="1" sqref="H253" start="0" length="0">
      <dxf>
        <font>
          <i/>
          <name val="Times New Roman CYR"/>
          <family val="1"/>
        </font>
      </dxf>
    </rfmt>
    <rfmt sheetId="1" sqref="H254" start="0" length="0">
      <dxf>
        <font>
          <i/>
          <name val="Times New Roman CYR"/>
          <family val="1"/>
        </font>
      </dxf>
    </rfmt>
    <rfmt sheetId="1" sqref="H255" start="0" length="0">
      <dxf>
        <font>
          <i/>
          <name val="Times New Roman CYR"/>
          <family val="1"/>
        </font>
      </dxf>
    </rfmt>
    <rfmt sheetId="1" sqref="H256" start="0" length="0">
      <dxf>
        <font>
          <i/>
          <name val="Times New Roman CYR"/>
          <family val="1"/>
        </font>
      </dxf>
    </rfmt>
    <rfmt sheetId="1" sqref="H257" start="0" length="0">
      <dxf>
        <font>
          <i/>
          <name val="Times New Roman CYR"/>
          <family val="1"/>
        </font>
      </dxf>
    </rfmt>
    <rfmt sheetId="1" sqref="H258" start="0" length="0">
      <dxf>
        <font>
          <i/>
          <name val="Times New Roman CYR"/>
          <family val="1"/>
        </font>
      </dxf>
    </rfmt>
    <rfmt sheetId="1" sqref="H259" start="0" length="0">
      <dxf>
        <font>
          <b/>
          <i/>
          <name val="Times New Roman CYR"/>
          <family val="1"/>
        </font>
      </dxf>
    </rfmt>
    <rfmt sheetId="1" sqref="H260" start="0" length="0">
      <dxf>
        <font>
          <i/>
          <name val="Times New Roman CYR"/>
          <family val="1"/>
        </font>
      </dxf>
    </rfmt>
    <rfmt sheetId="1" sqref="H261" start="0" length="0">
      <dxf>
        <font>
          <i/>
          <name val="Times New Roman CYR"/>
          <family val="1"/>
        </font>
      </dxf>
    </rfmt>
    <rcc rId="0" sId="1" dxf="1">
      <nc r="H262" t="inlineStr">
        <is>
          <t>420 МБ</t>
        </is>
      </nc>
      <ndxf>
        <font>
          <i/>
          <name val="Times New Roman CYR"/>
          <family val="1"/>
        </font>
      </ndxf>
    </rcc>
    <rfmt sheetId="1" sqref="H263" start="0" length="0">
      <dxf>
        <font>
          <i/>
          <name val="Times New Roman CYR"/>
          <family val="1"/>
        </font>
      </dxf>
    </rfmt>
    <rfmt sheetId="1" sqref="H264" start="0" length="0">
      <dxf>
        <font>
          <i/>
          <name val="Times New Roman CYR"/>
          <family val="1"/>
        </font>
      </dxf>
    </rfmt>
    <rfmt sheetId="1" sqref="H265" start="0" length="0">
      <dxf>
        <font>
          <i/>
          <name val="Times New Roman CYR"/>
          <family val="1"/>
        </font>
      </dxf>
    </rfmt>
    <rfmt sheetId="1" sqref="H266" start="0" length="0">
      <dxf>
        <font>
          <i/>
          <name val="Times New Roman CYR"/>
          <family val="1"/>
        </font>
      </dxf>
    </rfmt>
    <rfmt sheetId="1" sqref="H267" start="0" length="0">
      <dxf>
        <font>
          <i/>
          <name val="Times New Roman CYR"/>
          <family val="1"/>
        </font>
      </dxf>
    </rfmt>
    <rfmt sheetId="1" sqref="H268" start="0" length="0">
      <dxf>
        <font>
          <i/>
          <name val="Times New Roman CYR"/>
          <family val="1"/>
        </font>
      </dxf>
    </rfmt>
    <rfmt sheetId="1" sqref="H269" start="0" length="0">
      <dxf>
        <font>
          <i/>
          <name val="Times New Roman CYR"/>
          <family val="1"/>
        </font>
      </dxf>
    </rfmt>
    <rfmt sheetId="1" sqref="H270" start="0" length="0">
      <dxf>
        <font>
          <i/>
          <name val="Times New Roman CYR"/>
          <family val="1"/>
        </font>
      </dxf>
    </rfmt>
    <rfmt sheetId="1" sqref="H271" start="0" length="0">
      <dxf>
        <font>
          <i/>
          <name val="Times New Roman CYR"/>
          <family val="1"/>
        </font>
      </dxf>
    </rfmt>
    <rfmt sheetId="1" sqref="H272" start="0" length="0">
      <dxf>
        <font>
          <i/>
          <name val="Times New Roman CYR"/>
          <family val="1"/>
        </font>
      </dxf>
    </rfmt>
    <rfmt sheetId="1" sqref="H273" start="0" length="0">
      <dxf>
        <font>
          <i/>
          <name val="Times New Roman CYR"/>
          <family val="1"/>
        </font>
      </dxf>
    </rfmt>
    <rfmt sheetId="1" sqref="H274" start="0" length="0">
      <dxf>
        <font>
          <i/>
          <name val="Times New Roman CYR"/>
          <family val="1"/>
        </font>
      </dxf>
    </rfmt>
    <rfmt sheetId="1" sqref="H275" start="0" length="0">
      <dxf>
        <font>
          <i/>
          <name val="Times New Roman CYR"/>
          <family val="1"/>
        </font>
      </dxf>
    </rfmt>
    <rfmt sheetId="1" sqref="H276" start="0" length="0">
      <dxf>
        <font>
          <i/>
          <name val="Times New Roman CYR"/>
          <family val="1"/>
        </font>
      </dxf>
    </rfmt>
    <rfmt sheetId="1" sqref="H277" start="0" length="0">
      <dxf>
        <font>
          <i/>
          <name val="Times New Roman CYR"/>
          <family val="1"/>
        </font>
      </dxf>
    </rfmt>
    <rfmt sheetId="1" sqref="H278" start="0" length="0">
      <dxf>
        <font>
          <i/>
          <name val="Times New Roman CYR"/>
          <family val="1"/>
        </font>
      </dxf>
    </rfmt>
    <rfmt sheetId="1" sqref="H279" start="0" length="0">
      <dxf>
        <font>
          <i/>
          <name val="Times New Roman CYR"/>
          <family val="1"/>
        </font>
      </dxf>
    </rfmt>
    <rfmt sheetId="1" sqref="H280" start="0" length="0">
      <dxf>
        <font>
          <i/>
          <name val="Times New Roman CYR"/>
          <family val="1"/>
        </font>
      </dxf>
    </rfmt>
    <rfmt sheetId="1" sqref="H281" start="0" length="0">
      <dxf>
        <font>
          <i/>
          <name val="Times New Roman CYR"/>
          <family val="1"/>
        </font>
      </dxf>
    </rfmt>
    <rfmt sheetId="1" sqref="H282" start="0" length="0">
      <dxf>
        <font>
          <i/>
          <name val="Times New Roman CYR"/>
          <family val="1"/>
        </font>
      </dxf>
    </rfmt>
    <rfmt sheetId="1" sqref="H283" start="0" length="0">
      <dxf>
        <font>
          <i/>
          <name val="Times New Roman CYR"/>
          <family val="1"/>
        </font>
      </dxf>
    </rfmt>
    <rfmt sheetId="1" sqref="H284" start="0" length="0">
      <dxf>
        <font>
          <i/>
          <name val="Times New Roman CYR"/>
          <family val="1"/>
        </font>
      </dxf>
    </rfmt>
    <rfmt sheetId="1" sqref="H285" start="0" length="0">
      <dxf>
        <font>
          <i/>
          <name val="Times New Roman CYR"/>
          <family val="1"/>
        </font>
      </dxf>
    </rfmt>
    <rfmt sheetId="1" sqref="H286" start="0" length="0">
      <dxf>
        <font>
          <i/>
          <name val="Times New Roman CYR"/>
          <family val="1"/>
        </font>
      </dxf>
    </rfmt>
    <rfmt sheetId="1" sqref="H287" start="0" length="0">
      <dxf>
        <font>
          <i/>
          <name val="Times New Roman CYR"/>
          <family val="1"/>
        </font>
      </dxf>
    </rfmt>
    <rfmt sheetId="1" sqref="H288" start="0" length="0">
      <dxf>
        <font>
          <i/>
          <name val="Times New Roman CYR"/>
          <family val="1"/>
        </font>
      </dxf>
    </rfmt>
    <rfmt sheetId="1" sqref="H289" start="0" length="0">
      <dxf>
        <font>
          <i/>
          <name val="Times New Roman CYR"/>
          <family val="1"/>
        </font>
      </dxf>
    </rfmt>
    <rfmt sheetId="1" sqref="H290" start="0" length="0">
      <dxf>
        <font>
          <i/>
          <name val="Times New Roman CYR"/>
          <family val="1"/>
        </font>
      </dxf>
    </rfmt>
    <rfmt sheetId="1" sqref="H291" start="0" length="0">
      <dxf>
        <font>
          <i/>
          <name val="Times New Roman CYR"/>
          <family val="1"/>
        </font>
      </dxf>
    </rfmt>
    <rfmt sheetId="1" sqref="H292" start="0" length="0">
      <dxf>
        <font>
          <i/>
          <name val="Times New Roman CYR"/>
          <family val="1"/>
        </font>
      </dxf>
    </rfmt>
    <rfmt sheetId="1" sqref="H293" start="0" length="0">
      <dxf>
        <font>
          <i/>
          <name val="Times New Roman CYR"/>
          <family val="1"/>
        </font>
      </dxf>
    </rfmt>
    <rfmt sheetId="1" sqref="H294" start="0" length="0">
      <dxf>
        <font>
          <i/>
          <name val="Times New Roman CYR"/>
          <family val="1"/>
        </font>
      </dxf>
    </rfmt>
    <rfmt sheetId="1" sqref="H295" start="0" length="0">
      <dxf>
        <font>
          <i/>
          <name val="Times New Roman CYR"/>
          <family val="1"/>
        </font>
      </dxf>
    </rfmt>
    <rfmt sheetId="1" sqref="H296" start="0" length="0">
      <dxf>
        <font>
          <i/>
          <name val="Times New Roman CYR"/>
          <family val="1"/>
        </font>
      </dxf>
    </rfmt>
    <rfmt sheetId="1" sqref="H297" start="0" length="0">
      <dxf>
        <font>
          <i/>
          <name val="Times New Roman CYR"/>
          <family val="1"/>
        </font>
      </dxf>
    </rfmt>
    <rfmt sheetId="1" sqref="H298" start="0" length="0">
      <dxf>
        <font>
          <i/>
          <name val="Times New Roman CYR"/>
          <family val="1"/>
        </font>
      </dxf>
    </rfmt>
    <rfmt sheetId="1" sqref="H299" start="0" length="0">
      <dxf>
        <font>
          <i/>
          <name val="Times New Roman CYR"/>
          <family val="1"/>
        </font>
      </dxf>
    </rfmt>
    <rcc rId="0" sId="1" dxf="1">
      <nc r="H300">
        <v>83.5</v>
      </nc>
      <ndxf>
        <font>
          <i/>
          <name val="Times New Roman CYR"/>
          <family val="1"/>
        </font>
      </ndxf>
    </rcc>
    <rfmt sheetId="1" sqref="H301" start="0" length="0">
      <dxf>
        <font>
          <i/>
          <name val="Times New Roman CYR"/>
          <family val="1"/>
        </font>
      </dxf>
    </rfmt>
    <rfmt sheetId="1" sqref="H302" start="0" length="0">
      <dxf>
        <font>
          <i/>
          <name val="Times New Roman CYR"/>
          <family val="1"/>
        </font>
      </dxf>
    </rfmt>
    <rcc rId="0" sId="1" dxf="1">
      <nc r="H304">
        <f>G304+G301</f>
      </nc>
      <ndxf>
        <numFmt numFmtId="165" formatCode="0.00000"/>
      </ndxf>
    </rcc>
    <rfmt sheetId="1" sqref="H353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54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55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56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57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58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59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60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61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62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63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67" start="0" length="0">
      <dxf>
        <font>
          <i/>
          <name val="Times New Roman CYR"/>
          <family val="1"/>
        </font>
      </dxf>
    </rfmt>
    <rfmt sheetId="1" sqref="H368" start="0" length="0">
      <dxf>
        <font>
          <i/>
          <name val="Times New Roman CYR"/>
          <family val="1"/>
        </font>
      </dxf>
    </rfmt>
    <rcc rId="0" sId="1">
      <nc r="H385" t="inlineStr">
        <is>
          <t>543,5 МБ</t>
        </is>
      </nc>
    </rcc>
    <rfmt sheetId="1" sqref="H388" start="0" length="0">
      <dxf>
        <font>
          <b/>
          <name val="Times New Roman CYR"/>
          <family val="1"/>
        </font>
        <fill>
          <patternFill patternType="solid">
            <bgColor theme="0"/>
          </patternFill>
        </fill>
      </dxf>
    </rfmt>
    <rfmt sheetId="1" sqref="H389" start="0" length="0">
      <dxf>
        <fill>
          <patternFill patternType="solid">
            <bgColor theme="0"/>
          </patternFill>
        </fill>
      </dxf>
    </rfmt>
    <rfmt sheetId="1" sqref="H390" start="0" length="0">
      <dxf>
        <fill>
          <patternFill patternType="solid">
            <bgColor theme="0"/>
          </patternFill>
        </fill>
      </dxf>
    </rfmt>
    <rfmt sheetId="1" sqref="H391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</dxf>
    </rfmt>
    <rfmt sheetId="1" sqref="H392" start="0" length="0">
      <dxf>
        <fill>
          <patternFill patternType="solid">
            <bgColor theme="0"/>
          </patternFill>
        </fill>
      </dxf>
    </rfmt>
    <rfmt sheetId="1" sqref="H393" start="0" length="0">
      <dxf>
        <fill>
          <patternFill patternType="solid">
            <bgColor theme="0"/>
          </patternFill>
        </fill>
      </dxf>
    </rfmt>
    <rfmt sheetId="1" sqref="H394" start="0" length="0">
      <dxf>
        <fill>
          <patternFill patternType="solid">
            <bgColor theme="0"/>
          </patternFill>
        </fill>
      </dxf>
    </rfmt>
    <rfmt sheetId="1" sqref="H395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</dxf>
    </rfmt>
    <rfmt sheetId="1" sqref="H396" start="0" length="0">
      <dxf>
        <fill>
          <patternFill patternType="solid">
            <bgColor theme="0"/>
          </patternFill>
        </fill>
      </dxf>
    </rfmt>
    <rfmt sheetId="1" sqref="H401" start="0" length="0">
      <dxf>
        <font>
          <i/>
          <name val="Times New Roman CYR"/>
          <family val="1"/>
        </font>
      </dxf>
    </rfmt>
    <rcc rId="0" sId="1">
      <nc r="H402" t="inlineStr">
        <is>
          <t>30 МБ</t>
        </is>
      </nc>
    </rcc>
    <rfmt sheetId="1" sqref="H414" start="0" length="0">
      <dxf>
        <font>
          <b/>
          <name val="Times New Roman CYR"/>
          <family val="1"/>
        </font>
      </dxf>
    </rfmt>
    <rcc rId="0" sId="1">
      <nc r="H415" t="inlineStr">
        <is>
          <t>0,98 МБ</t>
        </is>
      </nc>
    </rcc>
    <rfmt sheetId="1" sqref="H416" start="0" length="0">
      <dxf>
        <fill>
          <patternFill patternType="solid">
            <bgColor rgb="FF66FFFF"/>
          </patternFill>
        </fill>
      </dxf>
    </rfmt>
    <rfmt sheetId="1" sqref="H417" start="0" length="0">
      <dxf>
        <fill>
          <patternFill patternType="solid">
            <bgColor rgb="FFCCFFFF"/>
          </patternFill>
        </fill>
      </dxf>
    </rfmt>
    <rfmt sheetId="1" sqref="H418" start="0" length="0">
      <dxf>
        <fill>
          <patternFill patternType="solid">
            <bgColor theme="0"/>
          </patternFill>
        </fill>
      </dxf>
    </rfmt>
    <rcc rId="0" sId="1">
      <nc r="H422" t="inlineStr">
        <is>
          <t>598,22796 МБ</t>
        </is>
      </nc>
    </rcc>
    <rfmt sheetId="1" sqref="H630" start="0" length="0">
      <dxf>
        <font>
          <b/>
          <i/>
          <name val="Times New Roman CYR"/>
          <family val="1"/>
        </font>
      </dxf>
    </rfmt>
    <rfmt sheetId="1" sqref="H631" start="0" length="0">
      <dxf>
        <font>
          <i/>
          <name val="Times New Roman CYR"/>
          <family val="1"/>
        </font>
      </dxf>
    </rfmt>
    <rfmt sheetId="1" sqref="H632" start="0" length="0">
      <dxf>
        <font>
          <i/>
          <name val="Times New Roman CYR"/>
          <family val="1"/>
        </font>
      </dxf>
    </rfmt>
    <rcc rId="0" sId="1">
      <nc r="H633" t="inlineStr">
        <is>
          <t>МБ400</t>
        </is>
      </nc>
    </rcc>
    <rcc rId="0" sId="1" dxf="1">
      <nc r="H640">
        <f>G640-2058.275</f>
      </nc>
      <ndxf>
        <numFmt numFmtId="165" formatCode="0.00000"/>
      </ndxf>
    </rcc>
    <rfmt sheetId="1" sqref="H642" start="0" length="0">
      <dxf>
        <numFmt numFmtId="167" formatCode="_-* #,##0.00000\ _₽_-;\-* #,##0.00000\ _₽_-;_-* &quot;-&quot;?????\ _₽_-;_-@_-"/>
      </dxf>
    </rfmt>
    <rcc rId="0" sId="1" dxf="1">
      <nc r="H643">
        <f>G634-H640</f>
      </nc>
      <ndxf>
        <numFmt numFmtId="167" formatCode="_-* #,##0.00000\ _₽_-;\-* #,##0.00000\ _₽_-;_-* &quot;-&quot;?????\ _₽_-;_-@_-"/>
      </ndxf>
    </rcc>
  </rrc>
  <rrc rId="10906" sId="1" ref="H1:H1048576" action="deleteCol">
    <undo index="65535" exp="area" ref3D="1" dr="$A$13:$H$634" dn="Z_8FCB7726_1732_4EDF_BB57_575B6379DE61_.wvu.FilterData" sId="1"/>
    <undo index="65535" exp="area" ref3D="1" dr="$A$13:$H$634" dn="Z_B67934D4_E797_41BD_A015_871403995F47_.wvu.FilterData" sId="1"/>
    <undo index="65535" exp="area" ref3D="1" dr="$A$13:$H$618" dn="Z_D81545E7_4D4B_446E_9A30_820F936821E7_.wvu.FilterData" sId="1"/>
    <undo index="65535" exp="area" ref3D="1" dr="$A$13:$H$634" dn="Z_A7ECC946_0B19_46FE_A729_7B688B04647E_.wvu.FilterData" sId="1"/>
    <undo index="65535" exp="area" ref3D="1" dr="$A$13:$H$618" dn="Z_7F4E773D_B5BB_4934_BF3B_08D52D3A50BB_.wvu.FilterData" sId="1"/>
    <undo index="65535" exp="area" ref3D="1" dr="$A$13:$H$618" dn="Z_FD07A2FB_313B_438C_95EB_ED52826B5199_.wvu.FilterData" sId="1"/>
    <undo index="65535" exp="area" ref3D="1" dr="$A$13:$H$634" dn="Z_EAF61B99_7E7E_48AF_BC35_4A98D8D2E356_.wvu.FilterData" sId="1"/>
    <undo index="65535" exp="area" ref3D="1" dr="$A$13:$H$634" dn="Z_E8C4D6E1_9869_4DF1_B028_E267A0B6BE3E_.wvu.FilterData" sId="1"/>
    <undo index="65535" exp="area" ref3D="1" dr="$A$13:$H$634" dn="Z_B99D8A13_30D0_470F_9487_CE7E15683295_.wvu.FilterData" sId="1"/>
    <undo index="65535" exp="area" ref3D="1" dr="$A$13:$H$618" dn="Z_1AB81782_9433_47FF_BE6C_6C5BEF63DEBF_.wvu.FilterData" sId="1"/>
    <undo index="65535" exp="area" ref3D="1" dr="$A$13:$H$634" dn="Z_2396CF95_9617_49BB_AEF9_3B71C5CED383_.wvu.FilterData" sId="1"/>
    <undo index="65535" exp="area" ref3D="1" dr="$A$13:$H$634" dn="_ФильтрБазыДанных" sId="1"/>
    <undo index="65535" exp="area" ref3D="1" dr="$A$13:$H$634" dn="Z_58E5C51F_5D48_4FA9_9CAD_7C3D59D9C1FE_.wvu.FilterData" sId="1"/>
    <undo index="65535" exp="area" ref3D="1" dr="$A$13:$H$634" dn="Z_73FC67B9_3A5E_4402_A781_D3BF0209130F_.wvu.FilterData" sId="1"/>
    <undo index="65535" exp="area" ref3D="1" dr="$A$13:$H$634" dn="Z_3CFF5A2C_E6EC_41A4_AC42_16A2684D7390_.wvu.FilterData" sId="1"/>
    <undo index="65535" exp="area" ref3D="1" dr="$A$13:$H$634" dn="Z_252CE41A_39A8_421C_9516_F9C0DA210526_.wvu.FilterData" sId="1"/>
    <undo index="65535" exp="area" ref3D="1" dr="$A$13:$H$618" dn="Z_65F34907_203C_46EC_9041_C6F0AF222452_.wvu.FilterData" sId="1"/>
    <undo index="65535" exp="area" ref3D="1" dr="$A$13:$H$634" dn="Z_201E1F44_A84E_4725_9214_522AF46FCC70_.wvu.FilterData" sId="1"/>
    <undo index="65535" exp="area" ref3D="1" dr="$A$13:$H$634" dn="Z_5DF003A2_8B9D_4F43_83FC_9E2EA938E030_.wvu.FilterData" sId="1"/>
    <undo index="65535" exp="area" ref3D="1" dr="$A$13:$H$618" dn="Z_76334258_81C3_4C2E_A802_39DA2F18998F_.wvu.FilterData" sId="1"/>
    <undo index="65535" exp="area" ref3D="1" dr="$A$13:$H$634" dn="Z_F5AA4F86_B486_4943_8417_E7BB5F004EDE_.wvu.FilterData" sId="1"/>
    <rfmt sheetId="1" xfDxf="1" sqref="H1:H1048576" start="0" length="0">
      <dxf>
        <font>
          <name val="Times New Roman CYR"/>
          <family val="1"/>
        </font>
        <alignment wrapText="1"/>
      </dxf>
    </rfmt>
    <rfmt sheetId="1" sqref="H18" start="0" length="0">
      <dxf>
        <font>
          <i/>
          <name val="Times New Roman CYR"/>
          <family val="1"/>
        </font>
      </dxf>
    </rfmt>
    <rfmt sheetId="1" sqref="H21" start="0" length="0">
      <dxf>
        <font>
          <b/>
          <name val="Times New Roman CYR"/>
          <family val="1"/>
        </font>
      </dxf>
    </rfmt>
    <rfmt sheetId="1" sqref="H36" start="0" length="0">
      <dxf>
        <font>
          <b/>
          <name val="Times New Roman CYR"/>
          <family val="1"/>
        </font>
      </dxf>
    </rfmt>
    <rfmt sheetId="1" sqref="H37" start="0" length="0">
      <dxf>
        <font>
          <i/>
          <name val="Times New Roman CYR"/>
          <family val="1"/>
        </font>
      </dxf>
    </rfmt>
    <rfmt sheetId="1" sqref="H42" start="0" length="0">
      <dxf>
        <font>
          <b/>
          <name val="Times New Roman CYR"/>
          <family val="1"/>
        </font>
      </dxf>
    </rfmt>
    <rfmt sheetId="1" sqref="H55" start="0" length="0">
      <dxf>
        <font>
          <i/>
          <name val="Times New Roman CYR"/>
          <family val="1"/>
        </font>
      </dxf>
    </rfmt>
    <rfmt sheetId="1" sqref="H59" start="0" length="0">
      <dxf>
        <font>
          <b/>
          <name val="Times New Roman CYR"/>
          <family val="1"/>
        </font>
      </dxf>
    </rfmt>
    <rfmt sheetId="1" sqref="H60" start="0" length="0">
      <dxf>
        <font>
          <i/>
          <name val="Times New Roman CYR"/>
          <family val="1"/>
        </font>
      </dxf>
    </rfmt>
    <rfmt sheetId="1" sqref="H63" start="0" length="0">
      <dxf>
        <font>
          <i/>
          <name val="Times New Roman CYR"/>
          <family val="1"/>
        </font>
      </dxf>
    </rfmt>
    <rfmt sheetId="1" sqref="H65" start="0" length="0">
      <dxf>
        <font>
          <i/>
          <name val="Times New Roman CYR"/>
          <family val="1"/>
        </font>
      </dxf>
    </rfmt>
    <rfmt sheetId="1" sqref="H66" start="0" length="0">
      <dxf>
        <font>
          <i/>
          <name val="Times New Roman CYR"/>
          <family val="1"/>
        </font>
      </dxf>
    </rfmt>
    <rfmt sheetId="1" sqref="H71" start="0" length="0">
      <dxf>
        <font>
          <b/>
          <name val="Times New Roman CYR"/>
          <family val="1"/>
        </font>
      </dxf>
    </rfmt>
    <rfmt sheetId="1" sqref="H72" start="0" length="0">
      <dxf>
        <font>
          <b/>
          <name val="Times New Roman CYR"/>
          <family val="1"/>
        </font>
      </dxf>
    </rfmt>
    <rfmt sheetId="1" sqref="H73" start="0" length="0">
      <dxf>
        <font>
          <b/>
          <name val="Times New Roman CYR"/>
          <family val="1"/>
        </font>
      </dxf>
    </rfmt>
    <rfmt sheetId="1" sqref="H74" start="0" length="0">
      <dxf>
        <font>
          <b/>
          <name val="Times New Roman CYR"/>
          <family val="1"/>
        </font>
      </dxf>
    </rfmt>
    <rfmt sheetId="1" sqref="H75" start="0" length="0">
      <dxf>
        <font>
          <b/>
          <name val="Times New Roman CYR"/>
          <family val="1"/>
        </font>
      </dxf>
    </rfmt>
    <rfmt sheetId="1" sqref="H76" start="0" length="0">
      <dxf>
        <font>
          <b/>
          <name val="Times New Roman CYR"/>
          <family val="1"/>
        </font>
      </dxf>
    </rfmt>
    <rfmt sheetId="1" sqref="H77" start="0" length="0">
      <dxf>
        <font>
          <b/>
          <name val="Times New Roman CYR"/>
          <family val="1"/>
        </font>
      </dxf>
    </rfmt>
    <rfmt sheetId="1" sqref="H80" start="0" length="0">
      <dxf>
        <font>
          <i/>
          <name val="Times New Roman CYR"/>
          <family val="1"/>
        </font>
      </dxf>
    </rfmt>
    <rfmt sheetId="1" sqref="H85" start="0" length="0">
      <dxf>
        <font>
          <i/>
          <name val="Times New Roman CYR"/>
          <family val="1"/>
        </font>
      </dxf>
    </rfmt>
    <rfmt sheetId="1" sqref="H89" start="0" length="0">
      <dxf>
        <font>
          <i/>
          <name val="Times New Roman CYR"/>
          <family val="1"/>
        </font>
      </dxf>
    </rfmt>
    <rfmt sheetId="1" sqref="H105" start="0" length="0">
      <dxf>
        <font>
          <i/>
          <name val="Times New Roman CYR"/>
          <family val="1"/>
        </font>
      </dxf>
    </rfmt>
    <rfmt sheetId="1" sqref="H113" start="0" length="0">
      <dxf>
        <font>
          <i/>
          <name val="Times New Roman CYR"/>
          <family val="1"/>
        </font>
      </dxf>
    </rfmt>
    <rfmt sheetId="1" sqref="H114" start="0" length="0">
      <dxf>
        <font>
          <i/>
          <name val="Times New Roman CYR"/>
          <family val="1"/>
        </font>
      </dxf>
    </rfmt>
    <rfmt sheetId="1" sqref="H118" start="0" length="0">
      <dxf>
        <font>
          <i/>
          <name val="Times New Roman CYR"/>
          <family val="1"/>
        </font>
      </dxf>
    </rfmt>
    <rfmt sheetId="1" sqref="H136" start="0" length="0">
      <dxf>
        <font>
          <i/>
          <name val="Times New Roman CYR"/>
          <family val="1"/>
        </font>
      </dxf>
    </rfmt>
    <rfmt sheetId="1" sqref="H137" start="0" length="0">
      <dxf>
        <font>
          <i/>
          <name val="Times New Roman CYR"/>
          <family val="1"/>
        </font>
      </dxf>
    </rfmt>
    <rfmt sheetId="1" sqref="H138" start="0" length="0">
      <dxf>
        <font>
          <i/>
          <name val="Times New Roman CYR"/>
          <family val="1"/>
        </font>
      </dxf>
    </rfmt>
    <rfmt sheetId="1" sqref="H139" start="0" length="0">
      <dxf>
        <font>
          <i/>
          <name val="Times New Roman CYR"/>
          <family val="1"/>
        </font>
      </dxf>
    </rfmt>
    <rfmt sheetId="1" sqref="H140" start="0" length="0">
      <dxf>
        <font>
          <i/>
          <name val="Times New Roman CYR"/>
          <family val="1"/>
        </font>
      </dxf>
    </rfmt>
    <rfmt sheetId="1" sqref="H141" start="0" length="0">
      <dxf>
        <font>
          <i/>
          <name val="Times New Roman CYR"/>
          <family val="1"/>
        </font>
      </dxf>
    </rfmt>
    <rfmt sheetId="1" sqref="H142" start="0" length="0">
      <dxf>
        <font>
          <i/>
          <name val="Times New Roman CYR"/>
          <family val="1"/>
        </font>
      </dxf>
    </rfmt>
    <rfmt sheetId="1" sqref="H143" start="0" length="0">
      <dxf>
        <font>
          <i/>
          <name val="Times New Roman CYR"/>
          <family val="1"/>
        </font>
      </dxf>
    </rfmt>
    <rfmt sheetId="1" sqref="H144" start="0" length="0">
      <dxf>
        <font>
          <i/>
          <name val="Times New Roman CYR"/>
          <family val="1"/>
        </font>
        <fill>
          <patternFill patternType="solid">
            <bgColor rgb="FFCCFFFF"/>
          </patternFill>
        </fill>
      </dxf>
    </rfmt>
    <rfmt sheetId="1" sqref="H145" start="0" length="0">
      <dxf>
        <font>
          <b/>
          <name val="Times New Roman CYR"/>
          <family val="1"/>
        </font>
      </dxf>
    </rfmt>
    <rfmt sheetId="1" sqref="H146" start="0" length="0">
      <dxf>
        <font>
          <i/>
          <name val="Times New Roman CYR"/>
          <family val="1"/>
        </font>
      </dxf>
    </rfmt>
    <rfmt sheetId="1" sqref="H147" start="0" length="0">
      <dxf>
        <font>
          <i/>
          <name val="Times New Roman CYR"/>
          <family val="1"/>
        </font>
      </dxf>
    </rfmt>
    <rfmt sheetId="1" sqref="H148" start="0" length="0">
      <dxf>
        <font>
          <i/>
          <name val="Times New Roman CYR"/>
          <family val="1"/>
        </font>
      </dxf>
    </rfmt>
    <rfmt sheetId="1" sqref="H150" start="0" length="0">
      <dxf>
        <font>
          <i/>
          <name val="Times New Roman CYR"/>
          <family val="1"/>
        </font>
      </dxf>
    </rfmt>
    <rfmt sheetId="1" sqref="H151" start="0" length="0">
      <dxf>
        <font>
          <i/>
          <name val="Times New Roman CYR"/>
          <family val="1"/>
        </font>
      </dxf>
    </rfmt>
    <rfmt sheetId="1" sqref="H152" start="0" length="0">
      <dxf>
        <font>
          <i/>
          <name val="Times New Roman CYR"/>
          <family val="1"/>
        </font>
      </dxf>
    </rfmt>
    <rfmt sheetId="1" sqref="H155" start="0" length="0">
      <dxf>
        <font>
          <i/>
          <name val="Times New Roman CYR"/>
          <family val="1"/>
        </font>
      </dxf>
    </rfmt>
    <rfmt sheetId="1" sqref="H157" start="0" length="0">
      <dxf>
        <font>
          <i/>
          <name val="Times New Roman CYR"/>
          <family val="1"/>
        </font>
      </dxf>
    </rfmt>
    <rfmt sheetId="1" sqref="H162" start="0" length="0">
      <dxf>
        <font>
          <i/>
          <name val="Times New Roman CYR"/>
          <family val="1"/>
        </font>
      </dxf>
    </rfmt>
    <rfmt sheetId="1" sqref="H165" start="0" length="0">
      <dxf>
        <font>
          <i/>
          <name val="Times New Roman CYR"/>
          <family val="1"/>
        </font>
      </dxf>
    </rfmt>
    <rfmt sheetId="1" sqref="H168" start="0" length="0">
      <dxf>
        <fill>
          <patternFill patternType="solid">
            <bgColor theme="0"/>
          </patternFill>
        </fill>
      </dxf>
    </rfmt>
    <rfmt sheetId="1" sqref="H169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</dxf>
    </rfmt>
    <rfmt sheetId="1" sqref="H170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</dxf>
    </rfmt>
    <rfmt sheetId="1" sqref="H171" start="0" length="0">
      <dxf>
        <fill>
          <patternFill patternType="solid">
            <bgColor theme="0"/>
          </patternFill>
        </fill>
      </dxf>
    </rfmt>
    <rfmt sheetId="1" sqref="H172" start="0" length="0">
      <dxf>
        <fill>
          <patternFill patternType="solid">
            <bgColor theme="0"/>
          </patternFill>
        </fill>
      </dxf>
    </rfmt>
    <rfmt sheetId="1" sqref="H173" start="0" length="0">
      <dxf>
        <font>
          <i/>
          <name val="Times New Roman CYR"/>
          <family val="1"/>
        </font>
      </dxf>
    </rfmt>
    <rfmt sheetId="1" sqref="H174" start="0" length="0">
      <dxf>
        <font>
          <i/>
          <name val="Times New Roman CYR"/>
          <family val="1"/>
        </font>
      </dxf>
    </rfmt>
    <rfmt sheetId="1" sqref="H175" start="0" length="0">
      <dxf>
        <font>
          <i/>
          <name val="Times New Roman CYR"/>
          <family val="1"/>
        </font>
      </dxf>
    </rfmt>
    <rfmt sheetId="1" sqref="H176" start="0" length="0">
      <dxf>
        <font>
          <i/>
          <name val="Times New Roman CYR"/>
          <family val="1"/>
        </font>
      </dxf>
    </rfmt>
    <rfmt sheetId="1" sqref="H177" start="0" length="0">
      <dxf>
        <font>
          <i/>
          <name val="Times New Roman CYR"/>
          <family val="1"/>
        </font>
      </dxf>
    </rfmt>
    <rfmt sheetId="1" sqref="H178" start="0" length="0">
      <dxf>
        <font>
          <i/>
          <name val="Times New Roman CYR"/>
          <family val="1"/>
        </font>
      </dxf>
    </rfmt>
    <rfmt sheetId="1" sqref="H179" start="0" length="0">
      <dxf>
        <font>
          <i/>
          <name val="Times New Roman CYR"/>
          <family val="1"/>
        </font>
      </dxf>
    </rfmt>
    <rfmt sheetId="1" sqref="H186" start="0" length="0">
      <dxf>
        <font>
          <b/>
          <name val="Times New Roman CYR"/>
          <family val="1"/>
        </font>
      </dxf>
    </rfmt>
    <rfmt sheetId="1" sqref="H200" start="0" length="0">
      <dxf>
        <fill>
          <patternFill patternType="solid">
            <bgColor theme="0"/>
          </patternFill>
        </fill>
      </dxf>
    </rfmt>
    <rfmt sheetId="1" sqref="H201" start="0" length="0">
      <dxf>
        <fill>
          <patternFill patternType="solid">
            <bgColor theme="0"/>
          </patternFill>
        </fill>
      </dxf>
    </rfmt>
    <rfmt sheetId="1" sqref="H202" start="0" length="0">
      <dxf>
        <fill>
          <patternFill patternType="solid">
            <bgColor theme="0"/>
          </patternFill>
        </fill>
      </dxf>
    </rfmt>
    <rfmt sheetId="1" sqref="H203" start="0" length="0">
      <dxf>
        <fill>
          <patternFill patternType="solid">
            <bgColor theme="0"/>
          </patternFill>
        </fill>
      </dxf>
    </rfmt>
    <rfmt sheetId="1" sqref="H213" start="0" length="0">
      <dxf>
        <font>
          <i/>
          <name val="Times New Roman CYR"/>
          <family val="1"/>
        </font>
      </dxf>
    </rfmt>
    <rfmt sheetId="1" sqref="H216" start="0" length="0">
      <dxf>
        <font>
          <i/>
          <name val="Times New Roman CYR"/>
          <family val="1"/>
        </font>
      </dxf>
    </rfmt>
    <rfmt sheetId="1" sqref="H225" start="0" length="0">
      <dxf>
        <font>
          <i/>
          <name val="Times New Roman CYR"/>
          <family val="1"/>
        </font>
      </dxf>
    </rfmt>
    <rfmt sheetId="1" sqref="H240" start="0" length="0">
      <dxf>
        <font>
          <i/>
          <name val="Times New Roman CYR"/>
          <family val="1"/>
        </font>
      </dxf>
    </rfmt>
    <rfmt sheetId="1" sqref="H242" start="0" length="0">
      <dxf>
        <font>
          <i/>
          <name val="Times New Roman CYR"/>
          <family val="1"/>
        </font>
      </dxf>
    </rfmt>
    <rfmt sheetId="1" sqref="H243" start="0" length="0">
      <dxf>
        <font>
          <i/>
          <name val="Times New Roman CYR"/>
          <family val="1"/>
        </font>
      </dxf>
    </rfmt>
    <rfmt sheetId="1" sqref="H244" start="0" length="0">
      <dxf>
        <font>
          <i/>
          <name val="Times New Roman CYR"/>
          <family val="1"/>
        </font>
      </dxf>
    </rfmt>
    <rfmt sheetId="1" sqref="H245" start="0" length="0">
      <dxf>
        <font>
          <i/>
          <name val="Times New Roman CYR"/>
          <family val="1"/>
        </font>
      </dxf>
    </rfmt>
    <rfmt sheetId="1" sqref="H246" start="0" length="0">
      <dxf>
        <font>
          <i/>
          <name val="Times New Roman CYR"/>
          <family val="1"/>
        </font>
      </dxf>
    </rfmt>
    <rfmt sheetId="1" sqref="H247" start="0" length="0">
      <dxf>
        <font>
          <i/>
          <name val="Times New Roman CYR"/>
          <family val="1"/>
        </font>
      </dxf>
    </rfmt>
    <rfmt sheetId="1" sqref="H248" start="0" length="0">
      <dxf>
        <font>
          <i/>
          <name val="Times New Roman CYR"/>
          <family val="1"/>
        </font>
      </dxf>
    </rfmt>
    <rfmt sheetId="1" sqref="H249" start="0" length="0">
      <dxf>
        <font>
          <i/>
          <name val="Times New Roman CYR"/>
          <family val="1"/>
        </font>
      </dxf>
    </rfmt>
    <rfmt sheetId="1" sqref="H250" start="0" length="0">
      <dxf>
        <font>
          <i/>
          <name val="Times New Roman CYR"/>
          <family val="1"/>
        </font>
      </dxf>
    </rfmt>
    <rfmt sheetId="1" sqref="H252" start="0" length="0">
      <dxf>
        <numFmt numFmtId="165" formatCode="0.00000"/>
      </dxf>
    </rfmt>
    <rfmt sheetId="1" sqref="H253" start="0" length="0">
      <dxf>
        <font>
          <i/>
          <name val="Times New Roman CYR"/>
          <family val="1"/>
        </font>
      </dxf>
    </rfmt>
    <rfmt sheetId="1" sqref="H254" start="0" length="0">
      <dxf>
        <font>
          <i/>
          <name val="Times New Roman CYR"/>
          <family val="1"/>
        </font>
      </dxf>
    </rfmt>
    <rfmt sheetId="1" sqref="H255" start="0" length="0">
      <dxf>
        <font>
          <i/>
          <name val="Times New Roman CYR"/>
          <family val="1"/>
        </font>
      </dxf>
    </rfmt>
    <rfmt sheetId="1" sqref="H256" start="0" length="0">
      <dxf>
        <font>
          <i/>
          <name val="Times New Roman CYR"/>
          <family val="1"/>
        </font>
      </dxf>
    </rfmt>
    <rfmt sheetId="1" sqref="H257" start="0" length="0">
      <dxf>
        <font>
          <i/>
          <name val="Times New Roman CYR"/>
          <family val="1"/>
        </font>
      </dxf>
    </rfmt>
    <rfmt sheetId="1" sqref="H258" start="0" length="0">
      <dxf>
        <font>
          <i/>
          <name val="Times New Roman CYR"/>
          <family val="1"/>
        </font>
      </dxf>
    </rfmt>
    <rfmt sheetId="1" sqref="H259" start="0" length="0">
      <dxf>
        <font>
          <b/>
          <i/>
          <name val="Times New Roman CYR"/>
          <family val="1"/>
        </font>
      </dxf>
    </rfmt>
    <rfmt sheetId="1" sqref="H260" start="0" length="0">
      <dxf>
        <font>
          <i/>
          <name val="Times New Roman CYR"/>
          <family val="1"/>
        </font>
      </dxf>
    </rfmt>
    <rfmt sheetId="1" sqref="H261" start="0" length="0">
      <dxf>
        <font>
          <i/>
          <name val="Times New Roman CYR"/>
          <family val="1"/>
        </font>
      </dxf>
    </rfmt>
    <rfmt sheetId="1" sqref="H262" start="0" length="0">
      <dxf>
        <font>
          <i/>
          <name val="Times New Roman CYR"/>
          <family val="1"/>
        </font>
      </dxf>
    </rfmt>
    <rfmt sheetId="1" sqref="H263" start="0" length="0">
      <dxf>
        <font>
          <i/>
          <name val="Times New Roman CYR"/>
          <family val="1"/>
        </font>
      </dxf>
    </rfmt>
    <rfmt sheetId="1" sqref="H264" start="0" length="0">
      <dxf>
        <font>
          <i/>
          <name val="Times New Roman CYR"/>
          <family val="1"/>
        </font>
      </dxf>
    </rfmt>
    <rfmt sheetId="1" sqref="H265" start="0" length="0">
      <dxf>
        <font>
          <i/>
          <name val="Times New Roman CYR"/>
          <family val="1"/>
        </font>
      </dxf>
    </rfmt>
    <rfmt sheetId="1" sqref="H266" start="0" length="0">
      <dxf>
        <font>
          <i/>
          <name val="Times New Roman CYR"/>
          <family val="1"/>
        </font>
      </dxf>
    </rfmt>
    <rfmt sheetId="1" sqref="H267" start="0" length="0">
      <dxf>
        <font>
          <i/>
          <name val="Times New Roman CYR"/>
          <family val="1"/>
        </font>
      </dxf>
    </rfmt>
    <rfmt sheetId="1" sqref="H268" start="0" length="0">
      <dxf>
        <font>
          <i/>
          <name val="Times New Roman CYR"/>
          <family val="1"/>
        </font>
      </dxf>
    </rfmt>
    <rfmt sheetId="1" sqref="H269" start="0" length="0">
      <dxf>
        <font>
          <i/>
          <name val="Times New Roman CYR"/>
          <family val="1"/>
        </font>
      </dxf>
    </rfmt>
    <rfmt sheetId="1" sqref="H270" start="0" length="0">
      <dxf>
        <font>
          <i/>
          <name val="Times New Roman CYR"/>
          <family val="1"/>
        </font>
      </dxf>
    </rfmt>
    <rfmt sheetId="1" sqref="H271" start="0" length="0">
      <dxf>
        <font>
          <i/>
          <name val="Times New Roman CYR"/>
          <family val="1"/>
        </font>
      </dxf>
    </rfmt>
    <rfmt sheetId="1" sqref="H272" start="0" length="0">
      <dxf>
        <font>
          <i/>
          <name val="Times New Roman CYR"/>
          <family val="1"/>
        </font>
      </dxf>
    </rfmt>
    <rfmt sheetId="1" sqref="H273" start="0" length="0">
      <dxf>
        <font>
          <i/>
          <name val="Times New Roman CYR"/>
          <family val="1"/>
        </font>
      </dxf>
    </rfmt>
    <rfmt sheetId="1" sqref="H274" start="0" length="0">
      <dxf>
        <font>
          <i/>
          <name val="Times New Roman CYR"/>
          <family val="1"/>
        </font>
      </dxf>
    </rfmt>
    <rfmt sheetId="1" sqref="H275" start="0" length="0">
      <dxf>
        <font>
          <i/>
          <name val="Times New Roman CYR"/>
          <family val="1"/>
        </font>
      </dxf>
    </rfmt>
    <rfmt sheetId="1" sqref="H276" start="0" length="0">
      <dxf>
        <font>
          <i/>
          <name val="Times New Roman CYR"/>
          <family val="1"/>
        </font>
      </dxf>
    </rfmt>
    <rfmt sheetId="1" sqref="H277" start="0" length="0">
      <dxf>
        <font>
          <i/>
          <name val="Times New Roman CYR"/>
          <family val="1"/>
        </font>
      </dxf>
    </rfmt>
    <rfmt sheetId="1" sqref="H278" start="0" length="0">
      <dxf>
        <font>
          <i/>
          <name val="Times New Roman CYR"/>
          <family val="1"/>
        </font>
      </dxf>
    </rfmt>
    <rfmt sheetId="1" sqref="H279" start="0" length="0">
      <dxf>
        <font>
          <i/>
          <name val="Times New Roman CYR"/>
          <family val="1"/>
        </font>
      </dxf>
    </rfmt>
    <rfmt sheetId="1" sqref="H280" start="0" length="0">
      <dxf>
        <font>
          <i/>
          <name val="Times New Roman CYR"/>
          <family val="1"/>
        </font>
      </dxf>
    </rfmt>
    <rfmt sheetId="1" sqref="H281" start="0" length="0">
      <dxf>
        <font>
          <i/>
          <name val="Times New Roman CYR"/>
          <family val="1"/>
        </font>
      </dxf>
    </rfmt>
    <rfmt sheetId="1" sqref="H282" start="0" length="0">
      <dxf>
        <font>
          <i/>
          <name val="Times New Roman CYR"/>
          <family val="1"/>
        </font>
      </dxf>
    </rfmt>
    <rfmt sheetId="1" sqref="H283" start="0" length="0">
      <dxf>
        <font>
          <i/>
          <name val="Times New Roman CYR"/>
          <family val="1"/>
        </font>
      </dxf>
    </rfmt>
    <rfmt sheetId="1" sqref="H284" start="0" length="0">
      <dxf>
        <font>
          <i/>
          <name val="Times New Roman CYR"/>
          <family val="1"/>
        </font>
      </dxf>
    </rfmt>
    <rfmt sheetId="1" sqref="H285" start="0" length="0">
      <dxf>
        <font>
          <i/>
          <name val="Times New Roman CYR"/>
          <family val="1"/>
        </font>
      </dxf>
    </rfmt>
    <rfmt sheetId="1" sqref="H286" start="0" length="0">
      <dxf>
        <font>
          <i/>
          <name val="Times New Roman CYR"/>
          <family val="1"/>
        </font>
      </dxf>
    </rfmt>
    <rfmt sheetId="1" sqref="H287" start="0" length="0">
      <dxf>
        <font>
          <i/>
          <name val="Times New Roman CYR"/>
          <family val="1"/>
        </font>
      </dxf>
    </rfmt>
    <rfmt sheetId="1" sqref="H288" start="0" length="0">
      <dxf>
        <font>
          <i/>
          <name val="Times New Roman CYR"/>
          <family val="1"/>
        </font>
      </dxf>
    </rfmt>
    <rfmt sheetId="1" sqref="H289" start="0" length="0">
      <dxf>
        <font>
          <i/>
          <name val="Times New Roman CYR"/>
          <family val="1"/>
        </font>
      </dxf>
    </rfmt>
    <rfmt sheetId="1" sqref="H290" start="0" length="0">
      <dxf>
        <font>
          <i/>
          <name val="Times New Roman CYR"/>
          <family val="1"/>
        </font>
      </dxf>
    </rfmt>
    <rfmt sheetId="1" sqref="H291" start="0" length="0">
      <dxf>
        <font>
          <i/>
          <name val="Times New Roman CYR"/>
          <family val="1"/>
        </font>
      </dxf>
    </rfmt>
    <rfmt sheetId="1" sqref="H292" start="0" length="0">
      <dxf>
        <font>
          <i/>
          <name val="Times New Roman CYR"/>
          <family val="1"/>
        </font>
      </dxf>
    </rfmt>
    <rfmt sheetId="1" sqref="H293" start="0" length="0">
      <dxf>
        <font>
          <i/>
          <name val="Times New Roman CYR"/>
          <family val="1"/>
        </font>
      </dxf>
    </rfmt>
    <rfmt sheetId="1" sqref="H294" start="0" length="0">
      <dxf>
        <font>
          <i/>
          <name val="Times New Roman CYR"/>
          <family val="1"/>
        </font>
      </dxf>
    </rfmt>
    <rfmt sheetId="1" sqref="H295" start="0" length="0">
      <dxf>
        <font>
          <i/>
          <name val="Times New Roman CYR"/>
          <family val="1"/>
        </font>
      </dxf>
    </rfmt>
    <rfmt sheetId="1" sqref="H296" start="0" length="0">
      <dxf>
        <font>
          <i/>
          <name val="Times New Roman CYR"/>
          <family val="1"/>
        </font>
      </dxf>
    </rfmt>
    <rfmt sheetId="1" sqref="H297" start="0" length="0">
      <dxf>
        <font>
          <i/>
          <name val="Times New Roman CYR"/>
          <family val="1"/>
        </font>
      </dxf>
    </rfmt>
    <rfmt sheetId="1" sqref="H298" start="0" length="0">
      <dxf>
        <font>
          <i/>
          <name val="Times New Roman CYR"/>
          <family val="1"/>
        </font>
      </dxf>
    </rfmt>
    <rfmt sheetId="1" sqref="H299" start="0" length="0">
      <dxf>
        <font>
          <i/>
          <name val="Times New Roman CYR"/>
          <family val="1"/>
        </font>
      </dxf>
    </rfmt>
    <rfmt sheetId="1" sqref="H300" start="0" length="0">
      <dxf>
        <font>
          <i/>
          <name val="Times New Roman CYR"/>
          <family val="1"/>
        </font>
      </dxf>
    </rfmt>
    <rfmt sheetId="1" sqref="H301" start="0" length="0">
      <dxf>
        <font>
          <i/>
          <name val="Times New Roman CYR"/>
          <family val="1"/>
        </font>
      </dxf>
    </rfmt>
    <rfmt sheetId="1" sqref="H302" start="0" length="0">
      <dxf>
        <font>
          <i/>
          <name val="Times New Roman CYR"/>
          <family val="1"/>
        </font>
      </dxf>
    </rfmt>
    <rfmt sheetId="1" sqref="H309" start="0" length="0">
      <dxf>
        <font>
          <i/>
          <name val="Times New Roman CYR"/>
          <family val="1"/>
        </font>
      </dxf>
    </rfmt>
    <rfmt sheetId="1" sqref="H312" start="0" length="0">
      <dxf>
        <font>
          <i/>
          <name val="Times New Roman CYR"/>
          <family val="1"/>
        </font>
      </dxf>
    </rfmt>
    <rfmt sheetId="1" sqref="H313" start="0" length="0">
      <dxf>
        <font>
          <i/>
          <name val="Times New Roman CYR"/>
          <family val="1"/>
        </font>
      </dxf>
    </rfmt>
    <rfmt sheetId="1" sqref="H322" start="0" length="0">
      <dxf>
        <font>
          <i/>
          <name val="Times New Roman CYR"/>
          <family val="1"/>
        </font>
      </dxf>
    </rfmt>
    <rfmt sheetId="1" sqref="H324" start="0" length="0">
      <dxf>
        <font>
          <i/>
          <name val="Times New Roman CYR"/>
          <family val="1"/>
        </font>
      </dxf>
    </rfmt>
    <rfmt sheetId="1" sqref="H325" start="0" length="0">
      <dxf>
        <font>
          <b/>
          <name val="Times New Roman CYR"/>
          <family val="1"/>
        </font>
      </dxf>
    </rfmt>
    <rfmt sheetId="1" sqref="H326" start="0" length="0">
      <dxf>
        <fill>
          <patternFill patternType="solid">
            <bgColor indexed="45"/>
          </patternFill>
        </fill>
      </dxf>
    </rfmt>
    <rfmt sheetId="1" sqref="H331" start="0" length="0">
      <dxf>
        <font>
          <i/>
          <name val="Times New Roman CYR"/>
          <family val="1"/>
        </font>
      </dxf>
    </rfmt>
    <rfmt sheetId="1" sqref="H332" start="0" length="0">
      <dxf>
        <font>
          <b/>
          <name val="Times New Roman CYR"/>
          <family val="1"/>
        </font>
      </dxf>
    </rfmt>
    <rfmt sheetId="1" sqref="H333" start="0" length="0">
      <dxf>
        <font>
          <i/>
          <name val="Times New Roman CYR"/>
          <family val="1"/>
        </font>
      </dxf>
    </rfmt>
    <rfmt sheetId="1" sqref="H334" start="0" length="0">
      <dxf>
        <font>
          <i/>
          <name val="Times New Roman CYR"/>
          <family val="1"/>
        </font>
      </dxf>
    </rfmt>
    <rfmt sheetId="1" sqref="H335" start="0" length="0">
      <dxf>
        <font>
          <i/>
          <name val="Times New Roman CYR"/>
          <family val="1"/>
        </font>
      </dxf>
    </rfmt>
    <rfmt sheetId="1" sqref="H336" start="0" length="0">
      <dxf>
        <font>
          <i/>
          <name val="Times New Roman CYR"/>
          <family val="1"/>
        </font>
      </dxf>
    </rfmt>
    <rfmt sheetId="1" sqref="H337" start="0" length="0">
      <dxf>
        <font>
          <i/>
          <name val="Times New Roman CYR"/>
          <family val="1"/>
        </font>
      </dxf>
    </rfmt>
    <rfmt sheetId="1" sqref="H338" start="0" length="0">
      <dxf>
        <font>
          <i/>
          <name val="Times New Roman CYR"/>
          <family val="1"/>
        </font>
      </dxf>
    </rfmt>
    <rfmt sheetId="1" sqref="H340" start="0" length="0">
      <dxf>
        <font>
          <i/>
          <name val="Times New Roman CYR"/>
          <family val="1"/>
        </font>
      </dxf>
    </rfmt>
    <rfmt sheetId="1" sqref="H341" start="0" length="0">
      <dxf>
        <font>
          <i/>
          <name val="Times New Roman CYR"/>
          <family val="1"/>
        </font>
      </dxf>
    </rfmt>
    <rfmt sheetId="1" sqref="H342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43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46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47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48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49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50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53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54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55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56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57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58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59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60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61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62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63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67" start="0" length="0">
      <dxf>
        <font>
          <i/>
          <name val="Times New Roman CYR"/>
          <family val="1"/>
        </font>
      </dxf>
    </rfmt>
    <rfmt sheetId="1" sqref="H368" start="0" length="0">
      <dxf>
        <font>
          <i/>
          <name val="Times New Roman CYR"/>
          <family val="1"/>
        </font>
      </dxf>
    </rfmt>
    <rfmt sheetId="1" sqref="H369" start="0" length="0">
      <dxf>
        <font>
          <i/>
          <name val="Times New Roman CYR"/>
          <family val="1"/>
        </font>
      </dxf>
    </rfmt>
    <rfmt sheetId="1" sqref="H373" start="0" length="0">
      <dxf>
        <font>
          <i/>
          <name val="Times New Roman CYR"/>
          <family val="1"/>
        </font>
      </dxf>
    </rfmt>
    <rfmt sheetId="1" sqref="H382" start="0" length="0">
      <dxf>
        <font>
          <b/>
          <name val="Times New Roman CYR"/>
          <family val="1"/>
        </font>
      </dxf>
    </rfmt>
    <rfmt sheetId="1" sqref="H388" start="0" length="0">
      <dxf>
        <font>
          <b/>
          <name val="Times New Roman CYR"/>
          <family val="1"/>
        </font>
        <fill>
          <patternFill patternType="solid">
            <bgColor theme="0"/>
          </patternFill>
        </fill>
      </dxf>
    </rfmt>
    <rfmt sheetId="1" sqref="H389" start="0" length="0">
      <dxf>
        <fill>
          <patternFill patternType="solid">
            <bgColor theme="0"/>
          </patternFill>
        </fill>
      </dxf>
    </rfmt>
    <rfmt sheetId="1" sqref="H390" start="0" length="0">
      <dxf>
        <fill>
          <patternFill patternType="solid">
            <bgColor theme="0"/>
          </patternFill>
        </fill>
      </dxf>
    </rfmt>
    <rfmt sheetId="1" sqref="H391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</dxf>
    </rfmt>
    <rfmt sheetId="1" sqref="H392" start="0" length="0">
      <dxf>
        <fill>
          <patternFill patternType="solid">
            <bgColor theme="0"/>
          </patternFill>
        </fill>
      </dxf>
    </rfmt>
    <rfmt sheetId="1" sqref="H393" start="0" length="0">
      <dxf>
        <fill>
          <patternFill patternType="solid">
            <bgColor theme="0"/>
          </patternFill>
        </fill>
      </dxf>
    </rfmt>
    <rfmt sheetId="1" sqref="H394" start="0" length="0">
      <dxf>
        <fill>
          <patternFill patternType="solid">
            <bgColor theme="0"/>
          </patternFill>
        </fill>
      </dxf>
    </rfmt>
    <rfmt sheetId="1" sqref="H395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</dxf>
    </rfmt>
    <rfmt sheetId="1" sqref="H396" start="0" length="0">
      <dxf>
        <fill>
          <patternFill patternType="solid">
            <bgColor theme="0"/>
          </patternFill>
        </fill>
      </dxf>
    </rfmt>
    <rfmt sheetId="1" sqref="H401" start="0" length="0">
      <dxf>
        <font>
          <i/>
          <name val="Times New Roman CYR"/>
          <family val="1"/>
        </font>
      </dxf>
    </rfmt>
    <rfmt sheetId="1" sqref="H414" start="0" length="0">
      <dxf>
        <font>
          <b/>
          <name val="Times New Roman CYR"/>
          <family val="1"/>
        </font>
      </dxf>
    </rfmt>
    <rfmt sheetId="1" sqref="H416" start="0" length="0">
      <dxf>
        <fill>
          <patternFill patternType="solid">
            <bgColor rgb="FF66FFFF"/>
          </patternFill>
        </fill>
      </dxf>
    </rfmt>
    <rfmt sheetId="1" sqref="H417" start="0" length="0">
      <dxf>
        <fill>
          <patternFill patternType="solid">
            <bgColor rgb="FFCCFFFF"/>
          </patternFill>
        </fill>
      </dxf>
    </rfmt>
    <rfmt sheetId="1" sqref="H418" start="0" length="0">
      <dxf>
        <fill>
          <patternFill patternType="solid">
            <bgColor theme="0"/>
          </patternFill>
        </fill>
      </dxf>
    </rfmt>
    <rfmt sheetId="1" sqref="H441" start="0" length="0">
      <dxf>
        <font>
          <i/>
          <name val="Times New Roman CYR"/>
          <family val="1"/>
        </font>
      </dxf>
    </rfmt>
    <rfmt sheetId="1" sqref="H444" start="0" length="0">
      <dxf>
        <font>
          <i/>
          <name val="Times New Roman CYR"/>
          <family val="1"/>
        </font>
      </dxf>
    </rfmt>
    <rfmt sheetId="1" sqref="H447" start="0" length="0">
      <dxf>
        <font>
          <i/>
          <name val="Times New Roman CYR"/>
          <family val="1"/>
        </font>
      </dxf>
    </rfmt>
    <rfmt sheetId="1" sqref="H450" start="0" length="0">
      <dxf>
        <font>
          <i/>
          <name val="Times New Roman CYR"/>
          <family val="1"/>
        </font>
      </dxf>
    </rfmt>
    <rfmt sheetId="1" sqref="H451" start="0" length="0">
      <dxf>
        <font>
          <i/>
          <name val="Times New Roman CYR"/>
          <family val="1"/>
        </font>
      </dxf>
    </rfmt>
    <rfmt sheetId="1" sqref="H452" start="0" length="0">
      <dxf>
        <font>
          <i/>
          <name val="Times New Roman CYR"/>
          <family val="1"/>
        </font>
      </dxf>
    </rfmt>
    <rfmt sheetId="1" sqref="H453" start="0" length="0">
      <dxf>
        <font>
          <i/>
          <name val="Times New Roman CYR"/>
          <family val="1"/>
        </font>
      </dxf>
    </rfmt>
    <rfmt sheetId="1" sqref="H454" start="0" length="0">
      <dxf>
        <font>
          <i/>
          <name val="Times New Roman CYR"/>
          <family val="1"/>
        </font>
      </dxf>
    </rfmt>
    <rfmt sheetId="1" sqref="H455" start="0" length="0">
      <dxf>
        <font>
          <i/>
          <name val="Times New Roman CYR"/>
          <family val="1"/>
        </font>
      </dxf>
    </rfmt>
    <rfmt sheetId="1" sqref="H456" start="0" length="0">
      <dxf>
        <font>
          <i/>
          <name val="Times New Roman CYR"/>
          <family val="1"/>
        </font>
      </dxf>
    </rfmt>
    <rfmt sheetId="1" sqref="H457" start="0" length="0">
      <dxf>
        <font>
          <i/>
          <name val="Times New Roman CYR"/>
          <family val="1"/>
        </font>
      </dxf>
    </rfmt>
    <rfmt sheetId="1" sqref="H458" start="0" length="0">
      <dxf>
        <font>
          <i/>
          <name val="Times New Roman CYR"/>
          <family val="1"/>
        </font>
      </dxf>
    </rfmt>
    <rfmt sheetId="1" sqref="H459" start="0" length="0">
      <dxf>
        <font>
          <i/>
          <name val="Times New Roman CYR"/>
          <family val="1"/>
        </font>
      </dxf>
    </rfmt>
    <rfmt sheetId="1" sqref="H468" start="0" length="0">
      <dxf>
        <font>
          <i/>
          <name val="Times New Roman CYR"/>
          <family val="1"/>
        </font>
      </dxf>
    </rfmt>
    <rfmt sheetId="1" sqref="H469" start="0" length="0">
      <dxf>
        <font>
          <i/>
          <name val="Times New Roman CYR"/>
          <family val="1"/>
        </font>
      </dxf>
    </rfmt>
    <rfmt sheetId="1" sqref="H470" start="0" length="0">
      <dxf>
        <font>
          <i/>
          <name val="Times New Roman CYR"/>
          <family val="1"/>
        </font>
      </dxf>
    </rfmt>
    <rfmt sheetId="1" sqref="H471" start="0" length="0">
      <dxf>
        <font>
          <i/>
          <name val="Times New Roman CYR"/>
          <family val="1"/>
        </font>
      </dxf>
    </rfmt>
    <rfmt sheetId="1" sqref="H478" start="0" length="0">
      <dxf>
        <font>
          <i/>
          <name val="Times New Roman CYR"/>
          <family val="1"/>
        </font>
      </dxf>
    </rfmt>
    <rfmt sheetId="1" sqref="H481" start="0" length="0">
      <dxf>
        <font>
          <b/>
          <name val="Times New Roman CYR"/>
          <family val="1"/>
        </font>
      </dxf>
    </rfmt>
    <rfmt sheetId="1" sqref="H482" start="0" length="0">
      <dxf>
        <font>
          <i/>
          <name val="Times New Roman CYR"/>
          <family val="1"/>
        </font>
      </dxf>
    </rfmt>
    <rfmt sheetId="1" sqref="H483" start="0" length="0">
      <dxf>
        <font>
          <i/>
          <name val="Times New Roman CYR"/>
          <family val="1"/>
        </font>
      </dxf>
    </rfmt>
    <rfmt sheetId="1" sqref="H488" start="0" length="0">
      <dxf>
        <font>
          <i/>
          <name val="Times New Roman CYR"/>
          <family val="1"/>
        </font>
      </dxf>
    </rfmt>
    <rfmt sheetId="1" sqref="H493" start="0" length="0">
      <dxf>
        <fill>
          <patternFill patternType="solid">
            <bgColor theme="0"/>
          </patternFill>
        </fill>
      </dxf>
    </rfmt>
    <rfmt sheetId="1" sqref="H494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</dxf>
    </rfmt>
    <rfmt sheetId="1" sqref="H495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</dxf>
    </rfmt>
    <rfmt sheetId="1" sqref="H496" start="0" length="0">
      <dxf>
        <fill>
          <patternFill patternType="solid">
            <bgColor theme="0"/>
          </patternFill>
        </fill>
      </dxf>
    </rfmt>
    <rfmt sheetId="1" sqref="H515" start="0" length="0">
      <dxf>
        <font>
          <i/>
          <name val="Times New Roman CYR"/>
          <family val="1"/>
        </font>
      </dxf>
    </rfmt>
    <rfmt sheetId="1" sqref="H523" start="0" length="0">
      <dxf>
        <font>
          <i/>
          <name val="Times New Roman CYR"/>
          <family val="1"/>
        </font>
      </dxf>
    </rfmt>
    <rfmt sheetId="1" sqref="H527" start="0" length="0">
      <dxf>
        <font>
          <b/>
          <i/>
          <name val="Times New Roman CYR"/>
          <family val="1"/>
        </font>
      </dxf>
    </rfmt>
    <rfmt sheetId="1" sqref="H528" start="0" length="0">
      <dxf>
        <font>
          <b/>
          <i/>
          <name val="Times New Roman CYR"/>
          <family val="1"/>
        </font>
      </dxf>
    </rfmt>
    <rfmt sheetId="1" sqref="H529" start="0" length="0">
      <dxf>
        <font>
          <b/>
          <i/>
          <name val="Times New Roman CYR"/>
          <family val="1"/>
        </font>
      </dxf>
    </rfmt>
    <rfmt sheetId="1" sqref="H530" start="0" length="0">
      <dxf>
        <font>
          <b/>
          <i/>
          <name val="Times New Roman CYR"/>
          <family val="1"/>
        </font>
      </dxf>
    </rfmt>
    <rfmt sheetId="1" sqref="H531" start="0" length="0">
      <dxf>
        <font>
          <b/>
          <i/>
          <name val="Times New Roman CYR"/>
          <family val="1"/>
        </font>
      </dxf>
    </rfmt>
    <rfmt sheetId="1" sqref="H532" start="0" length="0">
      <dxf>
        <font>
          <i/>
          <name val="Times New Roman CYR"/>
          <family val="1"/>
        </font>
      </dxf>
    </rfmt>
    <rfmt sheetId="1" sqref="H564" start="0" length="0">
      <dxf>
        <font>
          <b/>
          <name val="Times New Roman CYR"/>
          <family val="1"/>
        </font>
      </dxf>
    </rfmt>
    <rfmt sheetId="1" sqref="H565" start="0" length="0">
      <dxf>
        <font>
          <i/>
          <name val="Times New Roman CYR"/>
          <family val="1"/>
        </font>
      </dxf>
    </rfmt>
    <rfmt sheetId="1" sqref="H567" start="0" length="0">
      <dxf>
        <font>
          <i/>
          <name val="Times New Roman CYR"/>
          <family val="1"/>
        </font>
      </dxf>
    </rfmt>
    <rfmt sheetId="1" sqref="H570" start="0" length="0">
      <dxf>
        <font>
          <i/>
          <name val="Times New Roman CYR"/>
          <family val="1"/>
        </font>
      </dxf>
    </rfmt>
    <rfmt sheetId="1" sqref="H573" start="0" length="0">
      <dxf>
        <font>
          <i/>
          <name val="Times New Roman CYR"/>
          <family val="1"/>
        </font>
      </dxf>
    </rfmt>
    <rfmt sheetId="1" sqref="H579" start="0" length="0">
      <dxf>
        <font>
          <i/>
          <name val="Times New Roman CYR"/>
          <family val="1"/>
        </font>
      </dxf>
    </rfmt>
    <rfmt sheetId="1" sqref="H581" start="0" length="0">
      <dxf>
        <font>
          <i/>
          <name val="Times New Roman CYR"/>
          <family val="1"/>
        </font>
      </dxf>
    </rfmt>
    <rfmt sheetId="1" sqref="H583" start="0" length="0">
      <dxf>
        <font>
          <b/>
          <name val="Times New Roman CYR"/>
          <family val="1"/>
        </font>
      </dxf>
    </rfmt>
    <rfmt sheetId="1" sqref="H584" start="0" length="0">
      <dxf>
        <font>
          <b/>
          <name val="Times New Roman CYR"/>
          <family val="1"/>
        </font>
      </dxf>
    </rfmt>
    <rfmt sheetId="1" sqref="H585" start="0" length="0">
      <dxf>
        <font>
          <i/>
          <name val="Times New Roman CYR"/>
          <family val="1"/>
        </font>
      </dxf>
    </rfmt>
    <rfmt sheetId="1" sqref="H589" start="0" length="0">
      <dxf>
        <font>
          <b/>
          <i/>
          <name val="Times New Roman CYR"/>
          <family val="1"/>
        </font>
      </dxf>
    </rfmt>
    <rfmt sheetId="1" sqref="H590" start="0" length="0">
      <dxf>
        <font>
          <i/>
          <name val="Times New Roman CYR"/>
          <family val="1"/>
        </font>
      </dxf>
    </rfmt>
    <rfmt sheetId="1" sqref="H591" start="0" length="0">
      <dxf>
        <font>
          <i/>
          <name val="Times New Roman CYR"/>
          <family val="1"/>
        </font>
      </dxf>
    </rfmt>
    <rfmt sheetId="1" sqref="H630" start="0" length="0">
      <dxf>
        <font>
          <b/>
          <i/>
          <name val="Times New Roman CYR"/>
          <family val="1"/>
        </font>
      </dxf>
    </rfmt>
    <rfmt sheetId="1" sqref="H631" start="0" length="0">
      <dxf>
        <font>
          <i/>
          <name val="Times New Roman CYR"/>
          <family val="1"/>
        </font>
      </dxf>
    </rfmt>
    <rfmt sheetId="1" sqref="H632" start="0" length="0">
      <dxf>
        <font>
          <i/>
          <name val="Times New Roman CYR"/>
          <family val="1"/>
        </font>
      </dxf>
    </rfmt>
  </rrc>
  <rrc rId="10907" sId="1" ref="H1:H1048576" action="deleteCol">
    <undo index="65535" exp="area" ref3D="1" dr="$A$13:$H$618" dn="Z_13B23DF8_CCDD_4847_AE57_58DE769B1A58_.wvu.FilterData" sId="1"/>
    <undo index="65535" exp="area" ref3D="1" dr="$A$13:$H$618" dn="Z_1173F525_7222_4A69_8157_7FEF60F9A158_.wvu.FilterData" sId="1"/>
    <undo index="65535" exp="area" ref3D="1" dr="$A$13:$H$618" dn="Z_0603B90D_9990_461A_A376_43BC72BE878B_.wvu.FilterData" sId="1"/>
    <undo index="65535" exp="area" ref3D="1" dr="$A$13:$H$610" dn="Z_1C7D8532_1B49_4DC9_B93F_665097C072C0_.wvu.FilterData" sId="1"/>
    <undo index="65535" exp="area" ref3D="1" dr="$A$13:$H$618" dn="Z_0FFC6F4C_BD9B_43C2_BD70_8B55E90BC8E3_.wvu.FilterData" sId="1"/>
    <undo index="65535" exp="area" ref3D="1" dr="$A$13:$H$618" dn="Z_17D99987_CDFE_486F_B068_E63466913998_.wvu.FilterData" sId="1"/>
    <undo index="65535" exp="area" ref3D="1" dr="$A$13:$H$618" dn="Z_42FD8836_F391_41D5_96F1_BC20A3F68CA8_.wvu.FilterData" sId="1"/>
    <rfmt sheetId="1" xfDxf="1" sqref="H1:H1048576" start="0" length="0">
      <dxf>
        <font>
          <name val="Times New Roman CYR"/>
          <family val="1"/>
        </font>
        <alignment wrapText="1"/>
      </dxf>
    </rfmt>
    <rfmt sheetId="1" sqref="H18" start="0" length="0">
      <dxf>
        <font>
          <i/>
          <name val="Times New Roman CYR"/>
          <family val="1"/>
        </font>
      </dxf>
    </rfmt>
    <rfmt sheetId="1" sqref="H21" start="0" length="0">
      <dxf>
        <font>
          <b/>
          <name val="Times New Roman CYR"/>
          <family val="1"/>
        </font>
      </dxf>
    </rfmt>
    <rfmt sheetId="1" sqref="H36" start="0" length="0">
      <dxf>
        <font>
          <b/>
          <name val="Times New Roman CYR"/>
          <family val="1"/>
        </font>
      </dxf>
    </rfmt>
    <rfmt sheetId="1" sqref="H37" start="0" length="0">
      <dxf>
        <font>
          <i/>
          <name val="Times New Roman CYR"/>
          <family val="1"/>
        </font>
      </dxf>
    </rfmt>
    <rfmt sheetId="1" sqref="H42" start="0" length="0">
      <dxf>
        <font>
          <b/>
          <name val="Times New Roman CYR"/>
          <family val="1"/>
        </font>
      </dxf>
    </rfmt>
    <rfmt sheetId="1" sqref="H55" start="0" length="0">
      <dxf>
        <font>
          <i/>
          <name val="Times New Roman CYR"/>
          <family val="1"/>
        </font>
      </dxf>
    </rfmt>
    <rcc rId="0" sId="1" dxf="1">
      <nc r="H58">
        <f>G57+G366</f>
      </nc>
      <ndxf>
        <numFmt numFmtId="165" formatCode="0.00000"/>
      </ndxf>
    </rcc>
    <rfmt sheetId="1" sqref="H59" start="0" length="0">
      <dxf>
        <font>
          <b/>
          <name val="Times New Roman CYR"/>
          <family val="1"/>
        </font>
      </dxf>
    </rfmt>
    <rfmt sheetId="1" sqref="H60" start="0" length="0">
      <dxf>
        <font>
          <i/>
          <name val="Times New Roman CYR"/>
          <family val="1"/>
        </font>
      </dxf>
    </rfmt>
    <rfmt sheetId="1" sqref="H63" start="0" length="0">
      <dxf>
        <font>
          <i/>
          <name val="Times New Roman CYR"/>
          <family val="1"/>
        </font>
      </dxf>
    </rfmt>
    <rfmt sheetId="1" sqref="H65" start="0" length="0">
      <dxf>
        <font>
          <i/>
          <name val="Times New Roman CYR"/>
          <family val="1"/>
        </font>
      </dxf>
    </rfmt>
    <rfmt sheetId="1" sqref="H66" start="0" length="0">
      <dxf>
        <font>
          <i/>
          <name val="Times New Roman CYR"/>
          <family val="1"/>
        </font>
      </dxf>
    </rfmt>
    <rfmt sheetId="1" sqref="H71" start="0" length="0">
      <dxf>
        <font>
          <b/>
          <name val="Times New Roman CYR"/>
          <family val="1"/>
        </font>
      </dxf>
    </rfmt>
    <rfmt sheetId="1" sqref="H72" start="0" length="0">
      <dxf>
        <font>
          <b/>
          <name val="Times New Roman CYR"/>
          <family val="1"/>
        </font>
      </dxf>
    </rfmt>
    <rfmt sheetId="1" sqref="H73" start="0" length="0">
      <dxf>
        <font>
          <b/>
          <name val="Times New Roman CYR"/>
          <family val="1"/>
        </font>
      </dxf>
    </rfmt>
    <rfmt sheetId="1" sqref="H74" start="0" length="0">
      <dxf>
        <font>
          <b/>
          <name val="Times New Roman CYR"/>
          <family val="1"/>
        </font>
      </dxf>
    </rfmt>
    <rfmt sheetId="1" sqref="H75" start="0" length="0">
      <dxf>
        <font>
          <b/>
          <name val="Times New Roman CYR"/>
          <family val="1"/>
        </font>
      </dxf>
    </rfmt>
    <rfmt sheetId="1" sqref="H76" start="0" length="0">
      <dxf>
        <font>
          <b/>
          <name val="Times New Roman CYR"/>
          <family val="1"/>
        </font>
      </dxf>
    </rfmt>
    <rfmt sheetId="1" sqref="H77" start="0" length="0">
      <dxf>
        <font>
          <b/>
          <name val="Times New Roman CYR"/>
          <family val="1"/>
        </font>
      </dxf>
    </rfmt>
    <rfmt sheetId="1" sqref="H80" start="0" length="0">
      <dxf>
        <font>
          <i/>
          <name val="Times New Roman CYR"/>
          <family val="1"/>
        </font>
      </dxf>
    </rfmt>
    <rfmt sheetId="1" sqref="H85" start="0" length="0">
      <dxf>
        <font>
          <i/>
          <name val="Times New Roman CYR"/>
          <family val="1"/>
        </font>
      </dxf>
    </rfmt>
    <rfmt sheetId="1" sqref="H89" start="0" length="0">
      <dxf>
        <font>
          <i/>
          <name val="Times New Roman CYR"/>
          <family val="1"/>
        </font>
      </dxf>
    </rfmt>
    <rfmt sheetId="1" sqref="H105" start="0" length="0">
      <dxf>
        <font>
          <i/>
          <name val="Times New Roman CYR"/>
          <family val="1"/>
        </font>
      </dxf>
    </rfmt>
    <rfmt sheetId="1" sqref="H113" start="0" length="0">
      <dxf>
        <font>
          <i/>
          <name val="Times New Roman CYR"/>
          <family val="1"/>
        </font>
      </dxf>
    </rfmt>
    <rfmt sheetId="1" sqref="H114" start="0" length="0">
      <dxf>
        <font>
          <i/>
          <name val="Times New Roman CYR"/>
          <family val="1"/>
        </font>
      </dxf>
    </rfmt>
    <rfmt sheetId="1" sqref="H118" start="0" length="0">
      <dxf>
        <font>
          <i/>
          <name val="Times New Roman CYR"/>
          <family val="1"/>
        </font>
      </dxf>
    </rfmt>
    <rfmt sheetId="1" sqref="H136" start="0" length="0">
      <dxf>
        <font>
          <i/>
          <name val="Times New Roman CYR"/>
          <family val="1"/>
        </font>
      </dxf>
    </rfmt>
    <rfmt sheetId="1" sqref="H137" start="0" length="0">
      <dxf>
        <font>
          <i/>
          <name val="Times New Roman CYR"/>
          <family val="1"/>
        </font>
      </dxf>
    </rfmt>
    <rfmt sheetId="1" sqref="H138" start="0" length="0">
      <dxf>
        <font>
          <i/>
          <name val="Times New Roman CYR"/>
          <family val="1"/>
        </font>
      </dxf>
    </rfmt>
    <rfmt sheetId="1" sqref="H139" start="0" length="0">
      <dxf>
        <font>
          <i/>
          <name val="Times New Roman CYR"/>
          <family val="1"/>
        </font>
      </dxf>
    </rfmt>
    <rfmt sheetId="1" sqref="H140" start="0" length="0">
      <dxf>
        <font>
          <i/>
          <name val="Times New Roman CYR"/>
          <family val="1"/>
        </font>
      </dxf>
    </rfmt>
    <rfmt sheetId="1" sqref="H141" start="0" length="0">
      <dxf>
        <font>
          <i/>
          <name val="Times New Roman CYR"/>
          <family val="1"/>
        </font>
      </dxf>
    </rfmt>
    <rcc rId="0" sId="1" dxf="1">
      <nc r="H142">
        <f>G137+G606</f>
      </nc>
      <ndxf>
        <font>
          <i/>
          <name val="Times New Roman CYR"/>
          <family val="1"/>
        </font>
        <numFmt numFmtId="165" formatCode="0.00000"/>
      </ndxf>
    </rcc>
    <rfmt sheetId="1" sqref="H143" start="0" length="0">
      <dxf>
        <font>
          <i/>
          <name val="Times New Roman CYR"/>
          <family val="1"/>
        </font>
      </dxf>
    </rfmt>
    <rfmt sheetId="1" sqref="H144" start="0" length="0">
      <dxf>
        <font>
          <i/>
          <name val="Times New Roman CYR"/>
          <family val="1"/>
        </font>
        <fill>
          <patternFill patternType="solid">
            <bgColor rgb="FFCCFFFF"/>
          </patternFill>
        </fill>
      </dxf>
    </rfmt>
    <rfmt sheetId="1" sqref="H145" start="0" length="0">
      <dxf>
        <font>
          <b/>
          <name val="Times New Roman CYR"/>
          <family val="1"/>
        </font>
      </dxf>
    </rfmt>
    <rfmt sheetId="1" sqref="H146" start="0" length="0">
      <dxf>
        <font>
          <i/>
          <name val="Times New Roman CYR"/>
          <family val="1"/>
        </font>
      </dxf>
    </rfmt>
    <rfmt sheetId="1" sqref="H147" start="0" length="0">
      <dxf>
        <font>
          <i/>
          <name val="Times New Roman CYR"/>
          <family val="1"/>
        </font>
      </dxf>
    </rfmt>
    <rfmt sheetId="1" sqref="H148" start="0" length="0">
      <dxf>
        <font>
          <i/>
          <name val="Times New Roman CYR"/>
          <family val="1"/>
        </font>
        <numFmt numFmtId="165" formatCode="0.00000"/>
      </dxf>
    </rfmt>
    <rfmt sheetId="1" sqref="H150" start="0" length="0">
      <dxf>
        <font>
          <i/>
          <name val="Times New Roman CYR"/>
          <family val="1"/>
        </font>
      </dxf>
    </rfmt>
    <rfmt sheetId="1" sqref="H151" start="0" length="0">
      <dxf>
        <font>
          <i/>
          <name val="Times New Roman CYR"/>
          <family val="1"/>
        </font>
      </dxf>
    </rfmt>
    <rfmt sheetId="1" sqref="H152" start="0" length="0">
      <dxf>
        <font>
          <i/>
          <name val="Times New Roman CYR"/>
          <family val="1"/>
        </font>
      </dxf>
    </rfmt>
    <rcc rId="0" sId="1" dxf="1">
      <nc r="H154">
        <f>G153+G397+G629</f>
      </nc>
      <ndxf>
        <numFmt numFmtId="165" formatCode="0.00000"/>
      </ndxf>
    </rcc>
    <rfmt sheetId="1" sqref="H155" start="0" length="0">
      <dxf>
        <font>
          <i/>
          <name val="Times New Roman CYR"/>
          <family val="1"/>
        </font>
      </dxf>
    </rfmt>
    <rfmt sheetId="1" sqref="H157" start="0" length="0">
      <dxf>
        <font>
          <i/>
          <name val="Times New Roman CYR"/>
          <family val="1"/>
        </font>
      </dxf>
    </rfmt>
    <rfmt sheetId="1" sqref="H162" start="0" length="0">
      <dxf>
        <font>
          <i/>
          <name val="Times New Roman CYR"/>
          <family val="1"/>
        </font>
      </dxf>
    </rfmt>
    <rfmt sheetId="1" sqref="H165" start="0" length="0">
      <dxf>
        <font>
          <i/>
          <name val="Times New Roman CYR"/>
          <family val="1"/>
        </font>
      </dxf>
    </rfmt>
    <rfmt sheetId="1" sqref="H168" start="0" length="0">
      <dxf>
        <fill>
          <patternFill patternType="solid">
            <bgColor theme="0"/>
          </patternFill>
        </fill>
      </dxf>
    </rfmt>
    <rfmt sheetId="1" sqref="H169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</dxf>
    </rfmt>
    <rfmt sheetId="1" sqref="H170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</dxf>
    </rfmt>
    <rfmt sheetId="1" sqref="H171" start="0" length="0">
      <dxf>
        <fill>
          <patternFill patternType="solid">
            <bgColor theme="0"/>
          </patternFill>
        </fill>
      </dxf>
    </rfmt>
    <rfmt sheetId="1" sqref="H172" start="0" length="0">
      <dxf>
        <fill>
          <patternFill patternType="solid">
            <bgColor theme="0"/>
          </patternFill>
        </fill>
      </dxf>
    </rfmt>
    <rfmt sheetId="1" sqref="H173" start="0" length="0">
      <dxf>
        <font>
          <i/>
          <name val="Times New Roman CYR"/>
          <family val="1"/>
        </font>
      </dxf>
    </rfmt>
    <rfmt sheetId="1" sqref="H174" start="0" length="0">
      <dxf>
        <font>
          <i/>
          <name val="Times New Roman CYR"/>
          <family val="1"/>
        </font>
      </dxf>
    </rfmt>
    <rfmt sheetId="1" sqref="H175" start="0" length="0">
      <dxf>
        <font>
          <i/>
          <name val="Times New Roman CYR"/>
          <family val="1"/>
        </font>
      </dxf>
    </rfmt>
    <rfmt sheetId="1" sqref="H176" start="0" length="0">
      <dxf>
        <font>
          <i/>
          <name val="Times New Roman CYR"/>
          <family val="1"/>
        </font>
      </dxf>
    </rfmt>
    <rfmt sheetId="1" sqref="H177" start="0" length="0">
      <dxf>
        <font>
          <i/>
          <name val="Times New Roman CYR"/>
          <family val="1"/>
        </font>
      </dxf>
    </rfmt>
    <rfmt sheetId="1" sqref="H178" start="0" length="0">
      <dxf>
        <font>
          <i/>
          <name val="Times New Roman CYR"/>
          <family val="1"/>
        </font>
      </dxf>
    </rfmt>
    <rfmt sheetId="1" sqref="H179" start="0" length="0">
      <dxf>
        <font>
          <i/>
          <name val="Times New Roman CYR"/>
          <family val="1"/>
        </font>
      </dxf>
    </rfmt>
    <rfmt sheetId="1" sqref="H186" start="0" length="0">
      <dxf>
        <font>
          <b/>
          <name val="Times New Roman CYR"/>
          <family val="1"/>
        </font>
      </dxf>
    </rfmt>
    <rfmt sheetId="1" sqref="H200" start="0" length="0">
      <dxf>
        <fill>
          <patternFill patternType="solid">
            <bgColor theme="0"/>
          </patternFill>
        </fill>
      </dxf>
    </rfmt>
    <rfmt sheetId="1" sqref="H201" start="0" length="0">
      <dxf>
        <fill>
          <patternFill patternType="solid">
            <bgColor theme="0"/>
          </patternFill>
        </fill>
      </dxf>
    </rfmt>
    <rfmt sheetId="1" sqref="H202" start="0" length="0">
      <dxf>
        <fill>
          <patternFill patternType="solid">
            <bgColor theme="0"/>
          </patternFill>
        </fill>
      </dxf>
    </rfmt>
    <rfmt sheetId="1" sqref="H203" start="0" length="0">
      <dxf>
        <fill>
          <patternFill patternType="solid">
            <bgColor theme="0"/>
          </patternFill>
        </fill>
      </dxf>
    </rfmt>
    <rfmt sheetId="1" sqref="H213" start="0" length="0">
      <dxf>
        <font>
          <i/>
          <name val="Times New Roman CYR"/>
          <family val="1"/>
        </font>
      </dxf>
    </rfmt>
    <rfmt sheetId="1" sqref="H216" start="0" length="0">
      <dxf>
        <font>
          <i/>
          <name val="Times New Roman CYR"/>
          <family val="1"/>
        </font>
      </dxf>
    </rfmt>
    <rfmt sheetId="1" sqref="H225" start="0" length="0">
      <dxf>
        <font>
          <i/>
          <name val="Times New Roman CYR"/>
          <family val="1"/>
        </font>
      </dxf>
    </rfmt>
    <rfmt sheetId="1" sqref="H240" start="0" length="0">
      <dxf>
        <font>
          <i/>
          <name val="Times New Roman CYR"/>
          <family val="1"/>
        </font>
      </dxf>
    </rfmt>
    <rfmt sheetId="1" sqref="H242" start="0" length="0">
      <dxf>
        <font>
          <i/>
          <name val="Times New Roman CYR"/>
          <family val="1"/>
        </font>
      </dxf>
    </rfmt>
    <rfmt sheetId="1" sqref="H243" start="0" length="0">
      <dxf>
        <font>
          <i/>
          <name val="Times New Roman CYR"/>
          <family val="1"/>
        </font>
      </dxf>
    </rfmt>
    <rfmt sheetId="1" sqref="H244" start="0" length="0">
      <dxf>
        <font>
          <i/>
          <name val="Times New Roman CYR"/>
          <family val="1"/>
        </font>
      </dxf>
    </rfmt>
    <rfmt sheetId="1" sqref="H245" start="0" length="0">
      <dxf>
        <font>
          <i/>
          <name val="Times New Roman CYR"/>
          <family val="1"/>
        </font>
      </dxf>
    </rfmt>
    <rfmt sheetId="1" sqref="H246" start="0" length="0">
      <dxf>
        <font>
          <i/>
          <name val="Times New Roman CYR"/>
          <family val="1"/>
        </font>
      </dxf>
    </rfmt>
    <rfmt sheetId="1" sqref="H247" start="0" length="0">
      <dxf>
        <font>
          <i/>
          <name val="Times New Roman CYR"/>
          <family val="1"/>
        </font>
      </dxf>
    </rfmt>
    <rfmt sheetId="1" sqref="H248" start="0" length="0">
      <dxf>
        <font>
          <i/>
          <name val="Times New Roman CYR"/>
          <family val="1"/>
        </font>
      </dxf>
    </rfmt>
    <rfmt sheetId="1" sqref="H249" start="0" length="0">
      <dxf>
        <font>
          <i/>
          <name val="Times New Roman CYR"/>
          <family val="1"/>
        </font>
      </dxf>
    </rfmt>
    <rfmt sheetId="1" sqref="H250" start="0" length="0">
      <dxf>
        <font>
          <i/>
          <name val="Times New Roman CYR"/>
          <family val="1"/>
        </font>
      </dxf>
    </rfmt>
    <rfmt sheetId="1" sqref="H253" start="0" length="0">
      <dxf>
        <font>
          <i/>
          <name val="Times New Roman CYR"/>
          <family val="1"/>
        </font>
      </dxf>
    </rfmt>
    <rfmt sheetId="1" sqref="H254" start="0" length="0">
      <dxf>
        <font>
          <i/>
          <name val="Times New Roman CYR"/>
          <family val="1"/>
        </font>
      </dxf>
    </rfmt>
    <rfmt sheetId="1" sqref="H255" start="0" length="0">
      <dxf>
        <font>
          <i/>
          <name val="Times New Roman CYR"/>
          <family val="1"/>
        </font>
      </dxf>
    </rfmt>
    <rfmt sheetId="1" sqref="H256" start="0" length="0">
      <dxf>
        <font>
          <i/>
          <name val="Times New Roman CYR"/>
          <family val="1"/>
        </font>
      </dxf>
    </rfmt>
    <rfmt sheetId="1" sqref="H257" start="0" length="0">
      <dxf>
        <font>
          <i/>
          <name val="Times New Roman CYR"/>
          <family val="1"/>
        </font>
      </dxf>
    </rfmt>
    <rfmt sheetId="1" sqref="H258" start="0" length="0">
      <dxf>
        <font>
          <i/>
          <name val="Times New Roman CYR"/>
          <family val="1"/>
        </font>
      </dxf>
    </rfmt>
    <rfmt sheetId="1" sqref="H259" start="0" length="0">
      <dxf>
        <font>
          <b/>
          <i/>
          <name val="Times New Roman CYR"/>
          <family val="1"/>
        </font>
      </dxf>
    </rfmt>
    <rfmt sheetId="1" sqref="H260" start="0" length="0">
      <dxf>
        <font>
          <i/>
          <name val="Times New Roman CYR"/>
          <family val="1"/>
        </font>
      </dxf>
    </rfmt>
    <rfmt sheetId="1" sqref="H261" start="0" length="0">
      <dxf>
        <font>
          <i/>
          <name val="Times New Roman CYR"/>
          <family val="1"/>
        </font>
      </dxf>
    </rfmt>
    <rfmt sheetId="1" sqref="H262" start="0" length="0">
      <dxf>
        <font>
          <i/>
          <name val="Times New Roman CYR"/>
          <family val="1"/>
        </font>
      </dxf>
    </rfmt>
    <rfmt sheetId="1" sqref="H263" start="0" length="0">
      <dxf>
        <font>
          <i/>
          <name val="Times New Roman CYR"/>
          <family val="1"/>
        </font>
      </dxf>
    </rfmt>
    <rfmt sheetId="1" sqref="H264" start="0" length="0">
      <dxf>
        <font>
          <i/>
          <name val="Times New Roman CYR"/>
          <family val="1"/>
        </font>
      </dxf>
    </rfmt>
    <rfmt sheetId="1" sqref="H265" start="0" length="0">
      <dxf>
        <font>
          <i/>
          <name val="Times New Roman CYR"/>
          <family val="1"/>
        </font>
      </dxf>
    </rfmt>
    <rfmt sheetId="1" sqref="H266" start="0" length="0">
      <dxf>
        <font>
          <i/>
          <name val="Times New Roman CYR"/>
          <family val="1"/>
        </font>
      </dxf>
    </rfmt>
    <rfmt sheetId="1" sqref="H267" start="0" length="0">
      <dxf>
        <font>
          <i/>
          <name val="Times New Roman CYR"/>
          <family val="1"/>
        </font>
      </dxf>
    </rfmt>
    <rfmt sheetId="1" sqref="H268" start="0" length="0">
      <dxf>
        <font>
          <i/>
          <name val="Times New Roman CYR"/>
          <family val="1"/>
        </font>
      </dxf>
    </rfmt>
    <rfmt sheetId="1" sqref="H269" start="0" length="0">
      <dxf>
        <font>
          <i/>
          <name val="Times New Roman CYR"/>
          <family val="1"/>
        </font>
      </dxf>
    </rfmt>
    <rfmt sheetId="1" sqref="H270" start="0" length="0">
      <dxf>
        <font>
          <i/>
          <name val="Times New Roman CYR"/>
          <family val="1"/>
        </font>
      </dxf>
    </rfmt>
    <rfmt sheetId="1" sqref="H271" start="0" length="0">
      <dxf>
        <font>
          <i/>
          <name val="Times New Roman CYR"/>
          <family val="1"/>
        </font>
      </dxf>
    </rfmt>
    <rfmt sheetId="1" sqref="H272" start="0" length="0">
      <dxf>
        <font>
          <i/>
          <name val="Times New Roman CYR"/>
          <family val="1"/>
        </font>
      </dxf>
    </rfmt>
    <rfmt sheetId="1" sqref="H273" start="0" length="0">
      <dxf>
        <font>
          <i/>
          <name val="Times New Roman CYR"/>
          <family val="1"/>
        </font>
      </dxf>
    </rfmt>
    <rfmt sheetId="1" sqref="H274" start="0" length="0">
      <dxf>
        <font>
          <i/>
          <name val="Times New Roman CYR"/>
          <family val="1"/>
        </font>
      </dxf>
    </rfmt>
    <rfmt sheetId="1" sqref="H275" start="0" length="0">
      <dxf>
        <font>
          <i/>
          <name val="Times New Roman CYR"/>
          <family val="1"/>
        </font>
      </dxf>
    </rfmt>
    <rfmt sheetId="1" sqref="H276" start="0" length="0">
      <dxf>
        <font>
          <i/>
          <name val="Times New Roman CYR"/>
          <family val="1"/>
        </font>
      </dxf>
    </rfmt>
    <rfmt sheetId="1" sqref="H277" start="0" length="0">
      <dxf>
        <font>
          <i/>
          <name val="Times New Roman CYR"/>
          <family val="1"/>
        </font>
      </dxf>
    </rfmt>
    <rfmt sheetId="1" sqref="H278" start="0" length="0">
      <dxf>
        <font>
          <i/>
          <name val="Times New Roman CYR"/>
          <family val="1"/>
        </font>
      </dxf>
    </rfmt>
    <rfmt sheetId="1" sqref="H279" start="0" length="0">
      <dxf>
        <font>
          <i/>
          <name val="Times New Roman CYR"/>
          <family val="1"/>
        </font>
      </dxf>
    </rfmt>
    <rfmt sheetId="1" sqref="H280" start="0" length="0">
      <dxf>
        <font>
          <i/>
          <name val="Times New Roman CYR"/>
          <family val="1"/>
        </font>
      </dxf>
    </rfmt>
    <rfmt sheetId="1" sqref="H281" start="0" length="0">
      <dxf>
        <font>
          <i/>
          <name val="Times New Roman CYR"/>
          <family val="1"/>
        </font>
      </dxf>
    </rfmt>
    <rfmt sheetId="1" sqref="H282" start="0" length="0">
      <dxf>
        <font>
          <i/>
          <name val="Times New Roman CYR"/>
          <family val="1"/>
        </font>
      </dxf>
    </rfmt>
    <rfmt sheetId="1" sqref="H283" start="0" length="0">
      <dxf>
        <font>
          <i/>
          <name val="Times New Roman CYR"/>
          <family val="1"/>
        </font>
      </dxf>
    </rfmt>
    <rfmt sheetId="1" sqref="H284" start="0" length="0">
      <dxf>
        <font>
          <i/>
          <name val="Times New Roman CYR"/>
          <family val="1"/>
        </font>
      </dxf>
    </rfmt>
    <rfmt sheetId="1" sqref="H285" start="0" length="0">
      <dxf>
        <font>
          <i/>
          <name val="Times New Roman CYR"/>
          <family val="1"/>
        </font>
      </dxf>
    </rfmt>
    <rfmt sheetId="1" sqref="H286" start="0" length="0">
      <dxf>
        <font>
          <i/>
          <name val="Times New Roman CYR"/>
          <family val="1"/>
        </font>
      </dxf>
    </rfmt>
    <rfmt sheetId="1" sqref="H287" start="0" length="0">
      <dxf>
        <font>
          <i/>
          <name val="Times New Roman CYR"/>
          <family val="1"/>
        </font>
      </dxf>
    </rfmt>
    <rfmt sheetId="1" sqref="H288" start="0" length="0">
      <dxf>
        <font>
          <i/>
          <name val="Times New Roman CYR"/>
          <family val="1"/>
        </font>
      </dxf>
    </rfmt>
    <rfmt sheetId="1" sqref="H289" start="0" length="0">
      <dxf>
        <font>
          <i/>
          <name val="Times New Roman CYR"/>
          <family val="1"/>
        </font>
      </dxf>
    </rfmt>
    <rfmt sheetId="1" sqref="H290" start="0" length="0">
      <dxf>
        <font>
          <i/>
          <name val="Times New Roman CYR"/>
          <family val="1"/>
        </font>
      </dxf>
    </rfmt>
    <rfmt sheetId="1" sqref="H291" start="0" length="0">
      <dxf>
        <font>
          <i/>
          <name val="Times New Roman CYR"/>
          <family val="1"/>
        </font>
      </dxf>
    </rfmt>
    <rfmt sheetId="1" sqref="H292" start="0" length="0">
      <dxf>
        <font>
          <i/>
          <name val="Times New Roman CYR"/>
          <family val="1"/>
        </font>
      </dxf>
    </rfmt>
    <rfmt sheetId="1" sqref="H293" start="0" length="0">
      <dxf>
        <font>
          <i/>
          <name val="Times New Roman CYR"/>
          <family val="1"/>
        </font>
      </dxf>
    </rfmt>
    <rfmt sheetId="1" sqref="H294" start="0" length="0">
      <dxf>
        <font>
          <i/>
          <name val="Times New Roman CYR"/>
          <family val="1"/>
        </font>
      </dxf>
    </rfmt>
    <rfmt sheetId="1" sqref="H295" start="0" length="0">
      <dxf>
        <font>
          <i/>
          <name val="Times New Roman CYR"/>
          <family val="1"/>
        </font>
      </dxf>
    </rfmt>
    <rfmt sheetId="1" sqref="H296" start="0" length="0">
      <dxf>
        <font>
          <i/>
          <name val="Times New Roman CYR"/>
          <family val="1"/>
        </font>
      </dxf>
    </rfmt>
    <rfmt sheetId="1" sqref="H297" start="0" length="0">
      <dxf>
        <font>
          <i/>
          <name val="Times New Roman CYR"/>
          <family val="1"/>
        </font>
      </dxf>
    </rfmt>
    <rfmt sheetId="1" sqref="H298" start="0" length="0">
      <dxf>
        <font>
          <i/>
          <name val="Times New Roman CYR"/>
          <family val="1"/>
        </font>
      </dxf>
    </rfmt>
    <rfmt sheetId="1" sqref="H299" start="0" length="0">
      <dxf>
        <font>
          <i/>
          <name val="Times New Roman CYR"/>
          <family val="1"/>
        </font>
      </dxf>
    </rfmt>
    <rfmt sheetId="1" sqref="H300" start="0" length="0">
      <dxf>
        <font>
          <i/>
          <name val="Times New Roman CYR"/>
          <family val="1"/>
        </font>
      </dxf>
    </rfmt>
    <rfmt sheetId="1" sqref="H301" start="0" length="0">
      <dxf>
        <font>
          <i/>
          <name val="Times New Roman CYR"/>
          <family val="1"/>
        </font>
      </dxf>
    </rfmt>
    <rfmt sheetId="1" sqref="H302" start="0" length="0">
      <dxf>
        <font>
          <i/>
          <name val="Times New Roman CYR"/>
          <family val="1"/>
        </font>
      </dxf>
    </rfmt>
    <rfmt sheetId="1" sqref="H309" start="0" length="0">
      <dxf>
        <font>
          <i/>
          <name val="Times New Roman CYR"/>
          <family val="1"/>
        </font>
      </dxf>
    </rfmt>
    <rfmt sheetId="1" sqref="H312" start="0" length="0">
      <dxf>
        <font>
          <i/>
          <name val="Times New Roman CYR"/>
          <family val="1"/>
        </font>
      </dxf>
    </rfmt>
    <rfmt sheetId="1" sqref="H313" start="0" length="0">
      <dxf>
        <font>
          <i/>
          <name val="Times New Roman CYR"/>
          <family val="1"/>
        </font>
      </dxf>
    </rfmt>
    <rfmt sheetId="1" sqref="H322" start="0" length="0">
      <dxf>
        <font>
          <i/>
          <name val="Times New Roman CYR"/>
          <family val="1"/>
        </font>
      </dxf>
    </rfmt>
    <rfmt sheetId="1" sqref="H324" start="0" length="0">
      <dxf>
        <font>
          <i/>
          <name val="Times New Roman CYR"/>
          <family val="1"/>
        </font>
      </dxf>
    </rfmt>
    <rfmt sheetId="1" sqref="H325" start="0" length="0">
      <dxf>
        <font>
          <b/>
          <name val="Times New Roman CYR"/>
          <family val="1"/>
        </font>
      </dxf>
    </rfmt>
    <rfmt sheetId="1" sqref="H326" start="0" length="0">
      <dxf>
        <fill>
          <patternFill patternType="solid">
            <bgColor indexed="45"/>
          </patternFill>
        </fill>
      </dxf>
    </rfmt>
    <rfmt sheetId="1" sqref="H331" start="0" length="0">
      <dxf>
        <font>
          <i/>
          <name val="Times New Roman CYR"/>
          <family val="1"/>
        </font>
      </dxf>
    </rfmt>
    <rfmt sheetId="1" sqref="H332" start="0" length="0">
      <dxf>
        <font>
          <b/>
          <name val="Times New Roman CYR"/>
          <family val="1"/>
        </font>
      </dxf>
    </rfmt>
    <rfmt sheetId="1" sqref="H333" start="0" length="0">
      <dxf>
        <font>
          <i/>
          <name val="Times New Roman CYR"/>
          <family val="1"/>
        </font>
      </dxf>
    </rfmt>
    <rfmt sheetId="1" sqref="H334" start="0" length="0">
      <dxf>
        <font>
          <i/>
          <name val="Times New Roman CYR"/>
          <family val="1"/>
        </font>
      </dxf>
    </rfmt>
    <rfmt sheetId="1" sqref="H335" start="0" length="0">
      <dxf>
        <font>
          <i/>
          <name val="Times New Roman CYR"/>
          <family val="1"/>
        </font>
      </dxf>
    </rfmt>
    <rfmt sheetId="1" sqref="H336" start="0" length="0">
      <dxf>
        <font>
          <i/>
          <name val="Times New Roman CYR"/>
          <family val="1"/>
        </font>
      </dxf>
    </rfmt>
    <rfmt sheetId="1" sqref="H337" start="0" length="0">
      <dxf>
        <font>
          <i/>
          <name val="Times New Roman CYR"/>
          <family val="1"/>
        </font>
      </dxf>
    </rfmt>
    <rfmt sheetId="1" sqref="H338" start="0" length="0">
      <dxf>
        <font>
          <i/>
          <name val="Times New Roman CYR"/>
          <family val="1"/>
        </font>
      </dxf>
    </rfmt>
    <rfmt sheetId="1" sqref="H340" start="0" length="0">
      <dxf>
        <font>
          <i/>
          <name val="Times New Roman CYR"/>
          <family val="1"/>
        </font>
      </dxf>
    </rfmt>
    <rfmt sheetId="1" sqref="H341" start="0" length="0">
      <dxf>
        <font>
          <i/>
          <name val="Times New Roman CYR"/>
          <family val="1"/>
        </font>
      </dxf>
    </rfmt>
    <rfmt sheetId="1" sqref="H342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43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46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47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48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49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50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53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54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55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56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57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58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59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60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61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62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63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67" start="0" length="0">
      <dxf>
        <font>
          <i/>
          <name val="Times New Roman CYR"/>
          <family val="1"/>
        </font>
      </dxf>
    </rfmt>
    <rfmt sheetId="1" sqref="H368" start="0" length="0">
      <dxf>
        <font>
          <i/>
          <name val="Times New Roman CYR"/>
          <family val="1"/>
        </font>
      </dxf>
    </rfmt>
    <rfmt sheetId="1" sqref="H369" start="0" length="0">
      <dxf>
        <font>
          <i/>
          <name val="Times New Roman CYR"/>
          <family val="1"/>
        </font>
      </dxf>
    </rfmt>
    <rfmt sheetId="1" sqref="H373" start="0" length="0">
      <dxf>
        <font>
          <i/>
          <name val="Times New Roman CYR"/>
          <family val="1"/>
        </font>
      </dxf>
    </rfmt>
    <rfmt sheetId="1" sqref="H382" start="0" length="0">
      <dxf>
        <font>
          <b/>
          <name val="Times New Roman CYR"/>
          <family val="1"/>
        </font>
      </dxf>
    </rfmt>
    <rfmt sheetId="1" sqref="H388" start="0" length="0">
      <dxf>
        <font>
          <b/>
          <name val="Times New Roman CYR"/>
          <family val="1"/>
        </font>
        <fill>
          <patternFill patternType="solid">
            <bgColor theme="0"/>
          </patternFill>
        </fill>
      </dxf>
    </rfmt>
    <rfmt sheetId="1" sqref="H389" start="0" length="0">
      <dxf>
        <fill>
          <patternFill patternType="solid">
            <bgColor theme="0"/>
          </patternFill>
        </fill>
      </dxf>
    </rfmt>
    <rfmt sheetId="1" sqref="H390" start="0" length="0">
      <dxf>
        <fill>
          <patternFill patternType="solid">
            <bgColor theme="0"/>
          </patternFill>
        </fill>
      </dxf>
    </rfmt>
    <rfmt sheetId="1" sqref="H391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</dxf>
    </rfmt>
    <rfmt sheetId="1" sqref="H392" start="0" length="0">
      <dxf>
        <fill>
          <patternFill patternType="solid">
            <bgColor theme="0"/>
          </patternFill>
        </fill>
      </dxf>
    </rfmt>
    <rfmt sheetId="1" sqref="H393" start="0" length="0">
      <dxf>
        <fill>
          <patternFill patternType="solid">
            <bgColor theme="0"/>
          </patternFill>
        </fill>
      </dxf>
    </rfmt>
    <rfmt sheetId="1" sqref="H394" start="0" length="0">
      <dxf>
        <fill>
          <patternFill patternType="solid">
            <bgColor theme="0"/>
          </patternFill>
        </fill>
      </dxf>
    </rfmt>
    <rfmt sheetId="1" sqref="H395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</dxf>
    </rfmt>
    <rfmt sheetId="1" sqref="H396" start="0" length="0">
      <dxf>
        <fill>
          <patternFill patternType="solid">
            <bgColor theme="0"/>
          </patternFill>
        </fill>
      </dxf>
    </rfmt>
    <rfmt sheetId="1" sqref="H401" start="0" length="0">
      <dxf>
        <font>
          <i/>
          <name val="Times New Roman CYR"/>
          <family val="1"/>
        </font>
      </dxf>
    </rfmt>
    <rfmt sheetId="1" sqref="H414" start="0" length="0">
      <dxf>
        <font>
          <b/>
          <name val="Times New Roman CYR"/>
          <family val="1"/>
        </font>
      </dxf>
    </rfmt>
    <rfmt sheetId="1" sqref="H416" start="0" length="0">
      <dxf>
        <fill>
          <patternFill patternType="solid">
            <bgColor rgb="FF66FFFF"/>
          </patternFill>
        </fill>
      </dxf>
    </rfmt>
    <rfmt sheetId="1" sqref="H417" start="0" length="0">
      <dxf>
        <fill>
          <patternFill patternType="solid">
            <bgColor rgb="FFCCFFFF"/>
          </patternFill>
        </fill>
      </dxf>
    </rfmt>
    <rfmt sheetId="1" sqref="H418" start="0" length="0">
      <dxf>
        <fill>
          <patternFill patternType="solid">
            <bgColor theme="0"/>
          </patternFill>
        </fill>
      </dxf>
    </rfmt>
    <rfmt sheetId="1" sqref="H441" start="0" length="0">
      <dxf>
        <font>
          <i/>
          <name val="Times New Roman CYR"/>
          <family val="1"/>
        </font>
      </dxf>
    </rfmt>
    <rfmt sheetId="1" sqref="H444" start="0" length="0">
      <dxf>
        <font>
          <i/>
          <name val="Times New Roman CYR"/>
          <family val="1"/>
        </font>
      </dxf>
    </rfmt>
    <rfmt sheetId="1" sqref="H447" start="0" length="0">
      <dxf>
        <font>
          <i/>
          <name val="Times New Roman CYR"/>
          <family val="1"/>
        </font>
      </dxf>
    </rfmt>
    <rfmt sheetId="1" sqref="H450" start="0" length="0">
      <dxf>
        <font>
          <i/>
          <name val="Times New Roman CYR"/>
          <family val="1"/>
        </font>
      </dxf>
    </rfmt>
    <rfmt sheetId="1" sqref="H451" start="0" length="0">
      <dxf>
        <font>
          <i/>
          <name val="Times New Roman CYR"/>
          <family val="1"/>
        </font>
      </dxf>
    </rfmt>
    <rfmt sheetId="1" sqref="H452" start="0" length="0">
      <dxf>
        <font>
          <i/>
          <name val="Times New Roman CYR"/>
          <family val="1"/>
        </font>
      </dxf>
    </rfmt>
    <rfmt sheetId="1" sqref="H453" start="0" length="0">
      <dxf>
        <font>
          <i/>
          <name val="Times New Roman CYR"/>
          <family val="1"/>
        </font>
      </dxf>
    </rfmt>
    <rfmt sheetId="1" sqref="H454" start="0" length="0">
      <dxf>
        <font>
          <i/>
          <name val="Times New Roman CYR"/>
          <family val="1"/>
        </font>
      </dxf>
    </rfmt>
    <rfmt sheetId="1" sqref="H455" start="0" length="0">
      <dxf>
        <font>
          <i/>
          <name val="Times New Roman CYR"/>
          <family val="1"/>
        </font>
      </dxf>
    </rfmt>
    <rfmt sheetId="1" sqref="H456" start="0" length="0">
      <dxf>
        <font>
          <i/>
          <name val="Times New Roman CYR"/>
          <family val="1"/>
        </font>
      </dxf>
    </rfmt>
    <rfmt sheetId="1" sqref="H457" start="0" length="0">
      <dxf>
        <font>
          <i/>
          <name val="Times New Roman CYR"/>
          <family val="1"/>
        </font>
      </dxf>
    </rfmt>
    <rfmt sheetId="1" sqref="H458" start="0" length="0">
      <dxf>
        <font>
          <i/>
          <name val="Times New Roman CYR"/>
          <family val="1"/>
        </font>
      </dxf>
    </rfmt>
    <rfmt sheetId="1" sqref="H459" start="0" length="0">
      <dxf>
        <font>
          <i/>
          <name val="Times New Roman CYR"/>
          <family val="1"/>
        </font>
      </dxf>
    </rfmt>
    <rfmt sheetId="1" sqref="H468" start="0" length="0">
      <dxf>
        <font>
          <i/>
          <name val="Times New Roman CYR"/>
          <family val="1"/>
        </font>
      </dxf>
    </rfmt>
    <rfmt sheetId="1" sqref="H469" start="0" length="0">
      <dxf>
        <font>
          <i/>
          <name val="Times New Roman CYR"/>
          <family val="1"/>
        </font>
      </dxf>
    </rfmt>
    <rfmt sheetId="1" sqref="H470" start="0" length="0">
      <dxf>
        <font>
          <i/>
          <name val="Times New Roman CYR"/>
          <family val="1"/>
        </font>
      </dxf>
    </rfmt>
    <rfmt sheetId="1" sqref="H471" start="0" length="0">
      <dxf>
        <font>
          <i/>
          <name val="Times New Roman CYR"/>
          <family val="1"/>
        </font>
      </dxf>
    </rfmt>
    <rfmt sheetId="1" sqref="H478" start="0" length="0">
      <dxf>
        <font>
          <i/>
          <name val="Times New Roman CYR"/>
          <family val="1"/>
        </font>
      </dxf>
    </rfmt>
    <rfmt sheetId="1" sqref="H481" start="0" length="0">
      <dxf>
        <font>
          <b/>
          <name val="Times New Roman CYR"/>
          <family val="1"/>
        </font>
      </dxf>
    </rfmt>
    <rfmt sheetId="1" sqref="H482" start="0" length="0">
      <dxf>
        <font>
          <i/>
          <name val="Times New Roman CYR"/>
          <family val="1"/>
        </font>
      </dxf>
    </rfmt>
    <rfmt sheetId="1" sqref="H483" start="0" length="0">
      <dxf>
        <font>
          <i/>
          <name val="Times New Roman CYR"/>
          <family val="1"/>
        </font>
      </dxf>
    </rfmt>
    <rfmt sheetId="1" sqref="H488" start="0" length="0">
      <dxf>
        <font>
          <i/>
          <name val="Times New Roman CYR"/>
          <family val="1"/>
        </font>
      </dxf>
    </rfmt>
    <rfmt sheetId="1" sqref="H493" start="0" length="0">
      <dxf>
        <fill>
          <patternFill patternType="solid">
            <bgColor theme="0"/>
          </patternFill>
        </fill>
      </dxf>
    </rfmt>
    <rfmt sheetId="1" sqref="H494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</dxf>
    </rfmt>
    <rfmt sheetId="1" sqref="H495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</dxf>
    </rfmt>
    <rfmt sheetId="1" sqref="H496" start="0" length="0">
      <dxf>
        <fill>
          <patternFill patternType="solid">
            <bgColor theme="0"/>
          </patternFill>
        </fill>
      </dxf>
    </rfmt>
    <rfmt sheetId="1" sqref="H515" start="0" length="0">
      <dxf>
        <font>
          <i/>
          <name val="Times New Roman CYR"/>
          <family val="1"/>
        </font>
      </dxf>
    </rfmt>
    <rfmt sheetId="1" sqref="H523" start="0" length="0">
      <dxf>
        <font>
          <i/>
          <name val="Times New Roman CYR"/>
          <family val="1"/>
        </font>
      </dxf>
    </rfmt>
    <rfmt sheetId="1" sqref="H527" start="0" length="0">
      <dxf>
        <font>
          <b/>
          <i/>
          <name val="Times New Roman CYR"/>
          <family val="1"/>
        </font>
      </dxf>
    </rfmt>
    <rfmt sheetId="1" sqref="H528" start="0" length="0">
      <dxf>
        <font>
          <b/>
          <i/>
          <name val="Times New Roman CYR"/>
          <family val="1"/>
        </font>
      </dxf>
    </rfmt>
    <rfmt sheetId="1" sqref="H529" start="0" length="0">
      <dxf>
        <font>
          <b/>
          <i/>
          <name val="Times New Roman CYR"/>
          <family val="1"/>
        </font>
      </dxf>
    </rfmt>
    <rfmt sheetId="1" sqref="H530" start="0" length="0">
      <dxf>
        <font>
          <b/>
          <i/>
          <name val="Times New Roman CYR"/>
          <family val="1"/>
        </font>
      </dxf>
    </rfmt>
    <rfmt sheetId="1" sqref="H531" start="0" length="0">
      <dxf>
        <font>
          <b/>
          <i/>
          <name val="Times New Roman CYR"/>
          <family val="1"/>
        </font>
      </dxf>
    </rfmt>
    <rfmt sheetId="1" sqref="H532" start="0" length="0">
      <dxf>
        <font>
          <i/>
          <name val="Times New Roman CYR"/>
          <family val="1"/>
        </font>
      </dxf>
    </rfmt>
    <rfmt sheetId="1" sqref="H564" start="0" length="0">
      <dxf>
        <font>
          <b/>
          <name val="Times New Roman CYR"/>
          <family val="1"/>
        </font>
      </dxf>
    </rfmt>
    <rfmt sheetId="1" sqref="H565" start="0" length="0">
      <dxf>
        <font>
          <i/>
          <name val="Times New Roman CYR"/>
          <family val="1"/>
        </font>
      </dxf>
    </rfmt>
    <rfmt sheetId="1" sqref="H567" start="0" length="0">
      <dxf>
        <font>
          <i/>
          <name val="Times New Roman CYR"/>
          <family val="1"/>
        </font>
      </dxf>
    </rfmt>
    <rfmt sheetId="1" sqref="H570" start="0" length="0">
      <dxf>
        <font>
          <i/>
          <name val="Times New Roman CYR"/>
          <family val="1"/>
        </font>
      </dxf>
    </rfmt>
    <rfmt sheetId="1" sqref="H573" start="0" length="0">
      <dxf>
        <font>
          <i/>
          <name val="Times New Roman CYR"/>
          <family val="1"/>
        </font>
      </dxf>
    </rfmt>
    <rfmt sheetId="1" sqref="H579" start="0" length="0">
      <dxf>
        <font>
          <i/>
          <name val="Times New Roman CYR"/>
          <family val="1"/>
        </font>
      </dxf>
    </rfmt>
    <rfmt sheetId="1" sqref="H581" start="0" length="0">
      <dxf>
        <font>
          <i/>
          <name val="Times New Roman CYR"/>
          <family val="1"/>
        </font>
      </dxf>
    </rfmt>
    <rfmt sheetId="1" sqref="H583" start="0" length="0">
      <dxf>
        <font>
          <b/>
          <name val="Times New Roman CYR"/>
          <family val="1"/>
        </font>
      </dxf>
    </rfmt>
    <rfmt sheetId="1" sqref="H584" start="0" length="0">
      <dxf>
        <font>
          <b/>
          <name val="Times New Roman CYR"/>
          <family val="1"/>
        </font>
      </dxf>
    </rfmt>
    <rfmt sheetId="1" sqref="H585" start="0" length="0">
      <dxf>
        <font>
          <i/>
          <name val="Times New Roman CYR"/>
          <family val="1"/>
        </font>
      </dxf>
    </rfmt>
    <rfmt sheetId="1" sqref="H589" start="0" length="0">
      <dxf>
        <font>
          <b/>
          <i/>
          <name val="Times New Roman CYR"/>
          <family val="1"/>
        </font>
      </dxf>
    </rfmt>
    <rfmt sheetId="1" sqref="H590" start="0" length="0">
      <dxf>
        <font>
          <i/>
          <name val="Times New Roman CYR"/>
          <family val="1"/>
        </font>
      </dxf>
    </rfmt>
    <rfmt sheetId="1" sqref="H591" start="0" length="0">
      <dxf>
        <font>
          <i/>
          <name val="Times New Roman CYR"/>
          <family val="1"/>
        </font>
      </dxf>
    </rfmt>
    <rfmt sheetId="1" sqref="H630" start="0" length="0">
      <dxf>
        <font>
          <b/>
          <i/>
          <name val="Times New Roman CYR"/>
          <family val="1"/>
        </font>
      </dxf>
    </rfmt>
    <rfmt sheetId="1" sqref="H631" start="0" length="0">
      <dxf>
        <font>
          <i/>
          <name val="Times New Roman CYR"/>
          <family val="1"/>
        </font>
      </dxf>
    </rfmt>
    <rfmt sheetId="1" sqref="H632" start="0" length="0">
      <dxf>
        <font>
          <i/>
          <name val="Times New Roman CYR"/>
          <family val="1"/>
        </font>
      </dxf>
    </rfmt>
  </rrc>
  <rrc rId="10908" sId="1" ref="H1:H1048576" action="deleteCol">
    <rfmt sheetId="1" xfDxf="1" sqref="H1:H1048576" start="0" length="0">
      <dxf>
        <font>
          <name val="Times New Roman CYR"/>
          <family val="1"/>
        </font>
        <alignment wrapText="1"/>
      </dxf>
    </rfmt>
    <rfmt sheetId="1" sqref="H18" start="0" length="0">
      <dxf>
        <font>
          <i/>
          <name val="Times New Roman CYR"/>
          <family val="1"/>
        </font>
      </dxf>
    </rfmt>
    <rfmt sheetId="1" sqref="H21" start="0" length="0">
      <dxf>
        <font>
          <b/>
          <name val="Times New Roman CYR"/>
          <family val="1"/>
        </font>
      </dxf>
    </rfmt>
    <rfmt sheetId="1" sqref="H36" start="0" length="0">
      <dxf>
        <font>
          <b/>
          <name val="Times New Roman CYR"/>
          <family val="1"/>
        </font>
      </dxf>
    </rfmt>
    <rfmt sheetId="1" sqref="H37" start="0" length="0">
      <dxf>
        <font>
          <i/>
          <name val="Times New Roman CYR"/>
          <family val="1"/>
        </font>
      </dxf>
    </rfmt>
    <rfmt sheetId="1" sqref="H42" start="0" length="0">
      <dxf>
        <font>
          <b/>
          <name val="Times New Roman CYR"/>
          <family val="1"/>
        </font>
      </dxf>
    </rfmt>
    <rfmt sheetId="1" sqref="H55" start="0" length="0">
      <dxf>
        <font>
          <i/>
          <name val="Times New Roman CYR"/>
          <family val="1"/>
        </font>
      </dxf>
    </rfmt>
    <rfmt sheetId="1" sqref="H59" start="0" length="0">
      <dxf>
        <font>
          <b/>
          <name val="Times New Roman CYR"/>
          <family val="1"/>
        </font>
      </dxf>
    </rfmt>
    <rfmt sheetId="1" sqref="H60" start="0" length="0">
      <dxf>
        <font>
          <i/>
          <name val="Times New Roman CYR"/>
          <family val="1"/>
        </font>
      </dxf>
    </rfmt>
    <rfmt sheetId="1" sqref="H63" start="0" length="0">
      <dxf>
        <font>
          <i/>
          <name val="Times New Roman CYR"/>
          <family val="1"/>
        </font>
      </dxf>
    </rfmt>
    <rfmt sheetId="1" sqref="H65" start="0" length="0">
      <dxf>
        <font>
          <i/>
          <name val="Times New Roman CYR"/>
          <family val="1"/>
        </font>
      </dxf>
    </rfmt>
    <rfmt sheetId="1" sqref="H66" start="0" length="0">
      <dxf>
        <font>
          <i/>
          <name val="Times New Roman CYR"/>
          <family val="1"/>
        </font>
      </dxf>
    </rfmt>
    <rfmt sheetId="1" sqref="H71" start="0" length="0">
      <dxf>
        <font>
          <b/>
          <name val="Times New Roman CYR"/>
          <family val="1"/>
        </font>
      </dxf>
    </rfmt>
    <rfmt sheetId="1" sqref="H72" start="0" length="0">
      <dxf>
        <font>
          <b/>
          <name val="Times New Roman CYR"/>
          <family val="1"/>
        </font>
      </dxf>
    </rfmt>
    <rfmt sheetId="1" sqref="H73" start="0" length="0">
      <dxf>
        <font>
          <b/>
          <name val="Times New Roman CYR"/>
          <family val="1"/>
        </font>
      </dxf>
    </rfmt>
    <rfmt sheetId="1" sqref="H74" start="0" length="0">
      <dxf>
        <font>
          <b/>
          <name val="Times New Roman CYR"/>
          <family val="1"/>
        </font>
      </dxf>
    </rfmt>
    <rfmt sheetId="1" sqref="H75" start="0" length="0">
      <dxf>
        <font>
          <b/>
          <name val="Times New Roman CYR"/>
          <family val="1"/>
        </font>
      </dxf>
    </rfmt>
    <rfmt sheetId="1" sqref="H76" start="0" length="0">
      <dxf>
        <font>
          <b/>
          <name val="Times New Roman CYR"/>
          <family val="1"/>
        </font>
      </dxf>
    </rfmt>
    <rfmt sheetId="1" sqref="H77" start="0" length="0">
      <dxf>
        <font>
          <b/>
          <name val="Times New Roman CYR"/>
          <family val="1"/>
        </font>
      </dxf>
    </rfmt>
    <rfmt sheetId="1" sqref="H80" start="0" length="0">
      <dxf>
        <font>
          <i/>
          <name val="Times New Roman CYR"/>
          <family val="1"/>
        </font>
      </dxf>
    </rfmt>
    <rfmt sheetId="1" sqref="H85" start="0" length="0">
      <dxf>
        <font>
          <i/>
          <name val="Times New Roman CYR"/>
          <family val="1"/>
        </font>
      </dxf>
    </rfmt>
    <rfmt sheetId="1" sqref="H89" start="0" length="0">
      <dxf>
        <font>
          <i/>
          <name val="Times New Roman CYR"/>
          <family val="1"/>
        </font>
      </dxf>
    </rfmt>
    <rfmt sheetId="1" sqref="H105" start="0" length="0">
      <dxf>
        <font>
          <i/>
          <name val="Times New Roman CYR"/>
          <family val="1"/>
        </font>
      </dxf>
    </rfmt>
    <rfmt sheetId="1" sqref="H113" start="0" length="0">
      <dxf>
        <font>
          <i/>
          <name val="Times New Roman CYR"/>
          <family val="1"/>
        </font>
      </dxf>
    </rfmt>
    <rfmt sheetId="1" sqref="H114" start="0" length="0">
      <dxf>
        <font>
          <i/>
          <name val="Times New Roman CYR"/>
          <family val="1"/>
        </font>
      </dxf>
    </rfmt>
    <rfmt sheetId="1" sqref="H118" start="0" length="0">
      <dxf>
        <font>
          <i/>
          <name val="Times New Roman CYR"/>
          <family val="1"/>
        </font>
      </dxf>
    </rfmt>
    <rfmt sheetId="1" sqref="H136" start="0" length="0">
      <dxf>
        <font>
          <i/>
          <name val="Times New Roman CYR"/>
          <family val="1"/>
        </font>
      </dxf>
    </rfmt>
    <rfmt sheetId="1" sqref="H137" start="0" length="0">
      <dxf>
        <font>
          <i/>
          <name val="Times New Roman CYR"/>
          <family val="1"/>
        </font>
      </dxf>
    </rfmt>
    <rfmt sheetId="1" sqref="H138" start="0" length="0">
      <dxf>
        <font>
          <i/>
          <name val="Times New Roman CYR"/>
          <family val="1"/>
        </font>
      </dxf>
    </rfmt>
    <rfmt sheetId="1" sqref="H139" start="0" length="0">
      <dxf>
        <font>
          <i/>
          <name val="Times New Roman CYR"/>
          <family val="1"/>
        </font>
      </dxf>
    </rfmt>
    <rfmt sheetId="1" sqref="H140" start="0" length="0">
      <dxf>
        <font>
          <i/>
          <name val="Times New Roman CYR"/>
          <family val="1"/>
        </font>
      </dxf>
    </rfmt>
    <rfmt sheetId="1" sqref="H141" start="0" length="0">
      <dxf>
        <font>
          <i/>
          <name val="Times New Roman CYR"/>
          <family val="1"/>
        </font>
      </dxf>
    </rfmt>
    <rfmt sheetId="1" sqref="H142" start="0" length="0">
      <dxf>
        <font>
          <i/>
          <name val="Times New Roman CYR"/>
          <family val="1"/>
        </font>
      </dxf>
    </rfmt>
    <rfmt sheetId="1" sqref="H143" start="0" length="0">
      <dxf>
        <font>
          <i/>
          <name val="Times New Roman CYR"/>
          <family val="1"/>
        </font>
      </dxf>
    </rfmt>
    <rfmt sheetId="1" sqref="H144" start="0" length="0">
      <dxf>
        <font>
          <i/>
          <name val="Times New Roman CYR"/>
          <family val="1"/>
        </font>
        <fill>
          <patternFill patternType="solid">
            <bgColor rgb="FFCCFFFF"/>
          </patternFill>
        </fill>
      </dxf>
    </rfmt>
    <rfmt sheetId="1" sqref="H145" start="0" length="0">
      <dxf>
        <font>
          <b/>
          <name val="Times New Roman CYR"/>
          <family val="1"/>
        </font>
      </dxf>
    </rfmt>
    <rfmt sheetId="1" sqref="H146" start="0" length="0">
      <dxf>
        <font>
          <i/>
          <name val="Times New Roman CYR"/>
          <family val="1"/>
        </font>
      </dxf>
    </rfmt>
    <rfmt sheetId="1" sqref="H147" start="0" length="0">
      <dxf>
        <font>
          <i/>
          <name val="Times New Roman CYR"/>
          <family val="1"/>
        </font>
      </dxf>
    </rfmt>
    <rfmt sheetId="1" sqref="H148" start="0" length="0">
      <dxf>
        <font>
          <i/>
          <name val="Times New Roman CYR"/>
          <family val="1"/>
        </font>
      </dxf>
    </rfmt>
    <rfmt sheetId="1" sqref="H150" start="0" length="0">
      <dxf>
        <font>
          <i/>
          <name val="Times New Roman CYR"/>
          <family val="1"/>
        </font>
      </dxf>
    </rfmt>
    <rfmt sheetId="1" sqref="H151" start="0" length="0">
      <dxf>
        <font>
          <i/>
          <name val="Times New Roman CYR"/>
          <family val="1"/>
        </font>
      </dxf>
    </rfmt>
    <rfmt sheetId="1" sqref="H152" start="0" length="0">
      <dxf>
        <font>
          <i/>
          <name val="Times New Roman CYR"/>
          <family val="1"/>
        </font>
      </dxf>
    </rfmt>
    <rfmt sheetId="1" sqref="H155" start="0" length="0">
      <dxf>
        <font>
          <i/>
          <name val="Times New Roman CYR"/>
          <family val="1"/>
        </font>
      </dxf>
    </rfmt>
    <rfmt sheetId="1" sqref="H157" start="0" length="0">
      <dxf>
        <font>
          <i/>
          <name val="Times New Roman CYR"/>
          <family val="1"/>
        </font>
      </dxf>
    </rfmt>
    <rfmt sheetId="1" sqref="H162" start="0" length="0">
      <dxf>
        <font>
          <i/>
          <name val="Times New Roman CYR"/>
          <family val="1"/>
        </font>
      </dxf>
    </rfmt>
    <rfmt sheetId="1" sqref="H165" start="0" length="0">
      <dxf>
        <font>
          <i/>
          <name val="Times New Roman CYR"/>
          <family val="1"/>
        </font>
      </dxf>
    </rfmt>
    <rfmt sheetId="1" sqref="H168" start="0" length="0">
      <dxf>
        <fill>
          <patternFill patternType="solid">
            <bgColor theme="0"/>
          </patternFill>
        </fill>
      </dxf>
    </rfmt>
    <rfmt sheetId="1" sqref="H169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</dxf>
    </rfmt>
    <rfmt sheetId="1" sqref="H170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</dxf>
    </rfmt>
    <rfmt sheetId="1" sqref="H171" start="0" length="0">
      <dxf>
        <fill>
          <patternFill patternType="solid">
            <bgColor theme="0"/>
          </patternFill>
        </fill>
      </dxf>
    </rfmt>
    <rfmt sheetId="1" sqref="H172" start="0" length="0">
      <dxf>
        <fill>
          <patternFill patternType="solid">
            <bgColor theme="0"/>
          </patternFill>
        </fill>
      </dxf>
    </rfmt>
    <rfmt sheetId="1" sqref="H173" start="0" length="0">
      <dxf>
        <font>
          <i/>
          <name val="Times New Roman CYR"/>
          <family val="1"/>
        </font>
      </dxf>
    </rfmt>
    <rfmt sheetId="1" sqref="H174" start="0" length="0">
      <dxf>
        <font>
          <i/>
          <name val="Times New Roman CYR"/>
          <family val="1"/>
        </font>
      </dxf>
    </rfmt>
    <rfmt sheetId="1" sqref="H175" start="0" length="0">
      <dxf>
        <font>
          <i/>
          <name val="Times New Roman CYR"/>
          <family val="1"/>
        </font>
      </dxf>
    </rfmt>
    <rfmt sheetId="1" sqref="H176" start="0" length="0">
      <dxf>
        <font>
          <i/>
          <name val="Times New Roman CYR"/>
          <family val="1"/>
        </font>
      </dxf>
    </rfmt>
    <rfmt sheetId="1" sqref="H177" start="0" length="0">
      <dxf>
        <font>
          <i/>
          <name val="Times New Roman CYR"/>
          <family val="1"/>
        </font>
      </dxf>
    </rfmt>
    <rfmt sheetId="1" sqref="H178" start="0" length="0">
      <dxf>
        <font>
          <i/>
          <name val="Times New Roman CYR"/>
          <family val="1"/>
        </font>
      </dxf>
    </rfmt>
    <rfmt sheetId="1" sqref="H179" start="0" length="0">
      <dxf>
        <font>
          <i/>
          <name val="Times New Roman CYR"/>
          <family val="1"/>
        </font>
      </dxf>
    </rfmt>
    <rfmt sheetId="1" sqref="H186" start="0" length="0">
      <dxf>
        <font>
          <b/>
          <name val="Times New Roman CYR"/>
          <family val="1"/>
        </font>
      </dxf>
    </rfmt>
    <rfmt sheetId="1" sqref="H200" start="0" length="0">
      <dxf>
        <fill>
          <patternFill patternType="solid">
            <bgColor theme="0"/>
          </patternFill>
        </fill>
      </dxf>
    </rfmt>
    <rfmt sheetId="1" sqref="H201" start="0" length="0">
      <dxf>
        <fill>
          <patternFill patternType="solid">
            <bgColor theme="0"/>
          </patternFill>
        </fill>
      </dxf>
    </rfmt>
    <rfmt sheetId="1" sqref="H202" start="0" length="0">
      <dxf>
        <fill>
          <patternFill patternType="solid">
            <bgColor theme="0"/>
          </patternFill>
        </fill>
      </dxf>
    </rfmt>
    <rfmt sheetId="1" sqref="H203" start="0" length="0">
      <dxf>
        <fill>
          <patternFill patternType="solid">
            <bgColor theme="0"/>
          </patternFill>
        </fill>
      </dxf>
    </rfmt>
    <rfmt sheetId="1" sqref="H213" start="0" length="0">
      <dxf>
        <font>
          <i/>
          <name val="Times New Roman CYR"/>
          <family val="1"/>
        </font>
      </dxf>
    </rfmt>
    <rfmt sheetId="1" sqref="H216" start="0" length="0">
      <dxf>
        <font>
          <i/>
          <name val="Times New Roman CYR"/>
          <family val="1"/>
        </font>
      </dxf>
    </rfmt>
    <rfmt sheetId="1" sqref="H225" start="0" length="0">
      <dxf>
        <font>
          <i/>
          <name val="Times New Roman CYR"/>
          <family val="1"/>
        </font>
      </dxf>
    </rfmt>
    <rfmt sheetId="1" sqref="H240" start="0" length="0">
      <dxf>
        <font>
          <i/>
          <name val="Times New Roman CYR"/>
          <family val="1"/>
        </font>
      </dxf>
    </rfmt>
    <rfmt sheetId="1" sqref="H242" start="0" length="0">
      <dxf>
        <font>
          <i/>
          <name val="Times New Roman CYR"/>
          <family val="1"/>
        </font>
      </dxf>
    </rfmt>
    <rfmt sheetId="1" sqref="H243" start="0" length="0">
      <dxf>
        <font>
          <i/>
          <name val="Times New Roman CYR"/>
          <family val="1"/>
        </font>
      </dxf>
    </rfmt>
    <rfmt sheetId="1" sqref="H244" start="0" length="0">
      <dxf>
        <font>
          <i/>
          <name val="Times New Roman CYR"/>
          <family val="1"/>
        </font>
      </dxf>
    </rfmt>
    <rfmt sheetId="1" sqref="H245" start="0" length="0">
      <dxf>
        <font>
          <i/>
          <name val="Times New Roman CYR"/>
          <family val="1"/>
        </font>
      </dxf>
    </rfmt>
    <rfmt sheetId="1" sqref="H246" start="0" length="0">
      <dxf>
        <font>
          <i/>
          <name val="Times New Roman CYR"/>
          <family val="1"/>
        </font>
      </dxf>
    </rfmt>
    <rfmt sheetId="1" sqref="H247" start="0" length="0">
      <dxf>
        <font>
          <i/>
          <name val="Times New Roman CYR"/>
          <family val="1"/>
        </font>
      </dxf>
    </rfmt>
    <rfmt sheetId="1" sqref="H248" start="0" length="0">
      <dxf>
        <font>
          <i/>
          <name val="Times New Roman CYR"/>
          <family val="1"/>
        </font>
      </dxf>
    </rfmt>
    <rfmt sheetId="1" sqref="H249" start="0" length="0">
      <dxf>
        <font>
          <i/>
          <name val="Times New Roman CYR"/>
          <family val="1"/>
        </font>
      </dxf>
    </rfmt>
    <rfmt sheetId="1" sqref="H250" start="0" length="0">
      <dxf>
        <font>
          <i/>
          <name val="Times New Roman CYR"/>
          <family val="1"/>
        </font>
      </dxf>
    </rfmt>
    <rfmt sheetId="1" sqref="H253" start="0" length="0">
      <dxf>
        <font>
          <i/>
          <name val="Times New Roman CYR"/>
          <family val="1"/>
        </font>
      </dxf>
    </rfmt>
    <rfmt sheetId="1" sqref="H254" start="0" length="0">
      <dxf>
        <font>
          <i/>
          <name val="Times New Roman CYR"/>
          <family val="1"/>
        </font>
      </dxf>
    </rfmt>
    <rfmt sheetId="1" sqref="H255" start="0" length="0">
      <dxf>
        <font>
          <i/>
          <name val="Times New Roman CYR"/>
          <family val="1"/>
        </font>
      </dxf>
    </rfmt>
    <rfmt sheetId="1" sqref="H256" start="0" length="0">
      <dxf>
        <font>
          <i/>
          <name val="Times New Roman CYR"/>
          <family val="1"/>
        </font>
      </dxf>
    </rfmt>
    <rfmt sheetId="1" sqref="H257" start="0" length="0">
      <dxf>
        <font>
          <i/>
          <name val="Times New Roman CYR"/>
          <family val="1"/>
        </font>
      </dxf>
    </rfmt>
    <rfmt sheetId="1" sqref="H258" start="0" length="0">
      <dxf>
        <font>
          <i/>
          <name val="Times New Roman CYR"/>
          <family val="1"/>
        </font>
      </dxf>
    </rfmt>
    <rfmt sheetId="1" sqref="H259" start="0" length="0">
      <dxf>
        <font>
          <b/>
          <i/>
          <name val="Times New Roman CYR"/>
          <family val="1"/>
        </font>
      </dxf>
    </rfmt>
    <rfmt sheetId="1" sqref="H260" start="0" length="0">
      <dxf>
        <font>
          <i/>
          <name val="Times New Roman CYR"/>
          <family val="1"/>
        </font>
      </dxf>
    </rfmt>
    <rfmt sheetId="1" sqref="H261" start="0" length="0">
      <dxf>
        <font>
          <i/>
          <name val="Times New Roman CYR"/>
          <family val="1"/>
        </font>
      </dxf>
    </rfmt>
    <rfmt sheetId="1" sqref="H262" start="0" length="0">
      <dxf>
        <font>
          <i/>
          <name val="Times New Roman CYR"/>
          <family val="1"/>
        </font>
      </dxf>
    </rfmt>
    <rfmt sheetId="1" sqref="H263" start="0" length="0">
      <dxf>
        <font>
          <i/>
          <name val="Times New Roman CYR"/>
          <family val="1"/>
        </font>
      </dxf>
    </rfmt>
    <rfmt sheetId="1" sqref="H264" start="0" length="0">
      <dxf>
        <font>
          <i/>
          <name val="Times New Roman CYR"/>
          <family val="1"/>
        </font>
      </dxf>
    </rfmt>
    <rfmt sheetId="1" sqref="H265" start="0" length="0">
      <dxf>
        <font>
          <i/>
          <name val="Times New Roman CYR"/>
          <family val="1"/>
        </font>
      </dxf>
    </rfmt>
    <rfmt sheetId="1" sqref="H266" start="0" length="0">
      <dxf>
        <font>
          <i/>
          <name val="Times New Roman CYR"/>
          <family val="1"/>
        </font>
      </dxf>
    </rfmt>
    <rfmt sheetId="1" sqref="H267" start="0" length="0">
      <dxf>
        <font>
          <i/>
          <name val="Times New Roman CYR"/>
          <family val="1"/>
        </font>
      </dxf>
    </rfmt>
    <rfmt sheetId="1" sqref="H268" start="0" length="0">
      <dxf>
        <font>
          <i/>
          <name val="Times New Roman CYR"/>
          <family val="1"/>
        </font>
      </dxf>
    </rfmt>
    <rfmt sheetId="1" sqref="H269" start="0" length="0">
      <dxf>
        <font>
          <i/>
          <name val="Times New Roman CYR"/>
          <family val="1"/>
        </font>
      </dxf>
    </rfmt>
    <rfmt sheetId="1" sqref="H270" start="0" length="0">
      <dxf>
        <font>
          <i/>
          <name val="Times New Roman CYR"/>
          <family val="1"/>
        </font>
      </dxf>
    </rfmt>
    <rfmt sheetId="1" sqref="H271" start="0" length="0">
      <dxf>
        <font>
          <i/>
          <name val="Times New Roman CYR"/>
          <family val="1"/>
        </font>
      </dxf>
    </rfmt>
    <rfmt sheetId="1" sqref="H272" start="0" length="0">
      <dxf>
        <font>
          <i/>
          <name val="Times New Roman CYR"/>
          <family val="1"/>
        </font>
      </dxf>
    </rfmt>
    <rfmt sheetId="1" sqref="H273" start="0" length="0">
      <dxf>
        <font>
          <i/>
          <name val="Times New Roman CYR"/>
          <family val="1"/>
        </font>
      </dxf>
    </rfmt>
    <rfmt sheetId="1" sqref="H274" start="0" length="0">
      <dxf>
        <font>
          <i/>
          <name val="Times New Roman CYR"/>
          <family val="1"/>
        </font>
      </dxf>
    </rfmt>
    <rfmt sheetId="1" sqref="H275" start="0" length="0">
      <dxf>
        <font>
          <i/>
          <name val="Times New Roman CYR"/>
          <family val="1"/>
        </font>
      </dxf>
    </rfmt>
    <rfmt sheetId="1" sqref="H276" start="0" length="0">
      <dxf>
        <font>
          <i/>
          <name val="Times New Roman CYR"/>
          <family val="1"/>
        </font>
      </dxf>
    </rfmt>
    <rfmt sheetId="1" sqref="H277" start="0" length="0">
      <dxf>
        <font>
          <i/>
          <name val="Times New Roman CYR"/>
          <family val="1"/>
        </font>
      </dxf>
    </rfmt>
    <rfmt sheetId="1" sqref="H278" start="0" length="0">
      <dxf>
        <font>
          <i/>
          <name val="Times New Roman CYR"/>
          <family val="1"/>
        </font>
      </dxf>
    </rfmt>
    <rfmt sheetId="1" sqref="H279" start="0" length="0">
      <dxf>
        <font>
          <i/>
          <name val="Times New Roman CYR"/>
          <family val="1"/>
        </font>
      </dxf>
    </rfmt>
    <rfmt sheetId="1" sqref="H280" start="0" length="0">
      <dxf>
        <font>
          <i/>
          <name val="Times New Roman CYR"/>
          <family val="1"/>
        </font>
      </dxf>
    </rfmt>
    <rfmt sheetId="1" sqref="H281" start="0" length="0">
      <dxf>
        <font>
          <i/>
          <name val="Times New Roman CYR"/>
          <family val="1"/>
        </font>
      </dxf>
    </rfmt>
    <rfmt sheetId="1" sqref="H282" start="0" length="0">
      <dxf>
        <font>
          <i/>
          <name val="Times New Roman CYR"/>
          <family val="1"/>
        </font>
      </dxf>
    </rfmt>
    <rfmt sheetId="1" sqref="H283" start="0" length="0">
      <dxf>
        <font>
          <i/>
          <name val="Times New Roman CYR"/>
          <family val="1"/>
        </font>
      </dxf>
    </rfmt>
    <rfmt sheetId="1" sqref="H284" start="0" length="0">
      <dxf>
        <font>
          <i/>
          <name val="Times New Roman CYR"/>
          <family val="1"/>
        </font>
      </dxf>
    </rfmt>
    <rfmt sheetId="1" sqref="H285" start="0" length="0">
      <dxf>
        <font>
          <i/>
          <name val="Times New Roman CYR"/>
          <family val="1"/>
        </font>
      </dxf>
    </rfmt>
    <rfmt sheetId="1" sqref="H286" start="0" length="0">
      <dxf>
        <font>
          <i/>
          <name val="Times New Roman CYR"/>
          <family val="1"/>
        </font>
      </dxf>
    </rfmt>
    <rfmt sheetId="1" sqref="H287" start="0" length="0">
      <dxf>
        <font>
          <i/>
          <name val="Times New Roman CYR"/>
          <family val="1"/>
        </font>
      </dxf>
    </rfmt>
    <rfmt sheetId="1" sqref="H288" start="0" length="0">
      <dxf>
        <font>
          <i/>
          <name val="Times New Roman CYR"/>
          <family val="1"/>
        </font>
      </dxf>
    </rfmt>
    <rfmt sheetId="1" sqref="H289" start="0" length="0">
      <dxf>
        <font>
          <i/>
          <name val="Times New Roman CYR"/>
          <family val="1"/>
        </font>
      </dxf>
    </rfmt>
    <rfmt sheetId="1" sqref="H290" start="0" length="0">
      <dxf>
        <font>
          <i/>
          <name val="Times New Roman CYR"/>
          <family val="1"/>
        </font>
      </dxf>
    </rfmt>
    <rfmt sheetId="1" sqref="H291" start="0" length="0">
      <dxf>
        <font>
          <i/>
          <name val="Times New Roman CYR"/>
          <family val="1"/>
        </font>
      </dxf>
    </rfmt>
    <rfmt sheetId="1" sqref="H292" start="0" length="0">
      <dxf>
        <font>
          <i/>
          <name val="Times New Roman CYR"/>
          <family val="1"/>
        </font>
      </dxf>
    </rfmt>
    <rfmt sheetId="1" sqref="H293" start="0" length="0">
      <dxf>
        <font>
          <i/>
          <name val="Times New Roman CYR"/>
          <family val="1"/>
        </font>
      </dxf>
    </rfmt>
    <rfmt sheetId="1" sqref="H294" start="0" length="0">
      <dxf>
        <font>
          <i/>
          <name val="Times New Roman CYR"/>
          <family val="1"/>
        </font>
      </dxf>
    </rfmt>
    <rfmt sheetId="1" sqref="H295" start="0" length="0">
      <dxf>
        <font>
          <i/>
          <name val="Times New Roman CYR"/>
          <family val="1"/>
        </font>
      </dxf>
    </rfmt>
    <rfmt sheetId="1" sqref="H296" start="0" length="0">
      <dxf>
        <font>
          <i/>
          <name val="Times New Roman CYR"/>
          <family val="1"/>
        </font>
      </dxf>
    </rfmt>
    <rfmt sheetId="1" sqref="H297" start="0" length="0">
      <dxf>
        <font>
          <i/>
          <name val="Times New Roman CYR"/>
          <family val="1"/>
        </font>
      </dxf>
    </rfmt>
    <rfmt sheetId="1" sqref="H298" start="0" length="0">
      <dxf>
        <font>
          <i/>
          <name val="Times New Roman CYR"/>
          <family val="1"/>
        </font>
      </dxf>
    </rfmt>
    <rfmt sheetId="1" sqref="H299" start="0" length="0">
      <dxf>
        <font>
          <i/>
          <name val="Times New Roman CYR"/>
          <family val="1"/>
        </font>
      </dxf>
    </rfmt>
    <rfmt sheetId="1" sqref="H300" start="0" length="0">
      <dxf>
        <font>
          <i/>
          <name val="Times New Roman CYR"/>
          <family val="1"/>
        </font>
      </dxf>
    </rfmt>
    <rfmt sheetId="1" sqref="H301" start="0" length="0">
      <dxf>
        <font>
          <i/>
          <name val="Times New Roman CYR"/>
          <family val="1"/>
        </font>
      </dxf>
    </rfmt>
    <rfmt sheetId="1" sqref="H302" start="0" length="0">
      <dxf>
        <font>
          <i/>
          <name val="Times New Roman CYR"/>
          <family val="1"/>
        </font>
      </dxf>
    </rfmt>
    <rfmt sheetId="1" sqref="H309" start="0" length="0">
      <dxf>
        <font>
          <i/>
          <name val="Times New Roman CYR"/>
          <family val="1"/>
        </font>
      </dxf>
    </rfmt>
    <rfmt sheetId="1" sqref="H312" start="0" length="0">
      <dxf>
        <font>
          <i/>
          <name val="Times New Roman CYR"/>
          <family val="1"/>
        </font>
      </dxf>
    </rfmt>
    <rfmt sheetId="1" sqref="H313" start="0" length="0">
      <dxf>
        <font>
          <i/>
          <name val="Times New Roman CYR"/>
          <family val="1"/>
        </font>
      </dxf>
    </rfmt>
    <rfmt sheetId="1" sqref="H322" start="0" length="0">
      <dxf>
        <font>
          <i/>
          <name val="Times New Roman CYR"/>
          <family val="1"/>
        </font>
      </dxf>
    </rfmt>
    <rfmt sheetId="1" sqref="H324" start="0" length="0">
      <dxf>
        <font>
          <i/>
          <name val="Times New Roman CYR"/>
          <family val="1"/>
        </font>
      </dxf>
    </rfmt>
    <rfmt sheetId="1" sqref="H325" start="0" length="0">
      <dxf>
        <font>
          <b/>
          <name val="Times New Roman CYR"/>
          <family val="1"/>
        </font>
      </dxf>
    </rfmt>
    <rfmt sheetId="1" sqref="H326" start="0" length="0">
      <dxf>
        <fill>
          <patternFill patternType="solid">
            <bgColor indexed="45"/>
          </patternFill>
        </fill>
      </dxf>
    </rfmt>
    <rfmt sheetId="1" sqref="H331" start="0" length="0">
      <dxf>
        <font>
          <i/>
          <name val="Times New Roman CYR"/>
          <family val="1"/>
        </font>
      </dxf>
    </rfmt>
    <rfmt sheetId="1" sqref="H332" start="0" length="0">
      <dxf>
        <font>
          <b/>
          <name val="Times New Roman CYR"/>
          <family val="1"/>
        </font>
      </dxf>
    </rfmt>
    <rfmt sheetId="1" sqref="H333" start="0" length="0">
      <dxf>
        <font>
          <i/>
          <name val="Times New Roman CYR"/>
          <family val="1"/>
        </font>
      </dxf>
    </rfmt>
    <rfmt sheetId="1" sqref="H334" start="0" length="0">
      <dxf>
        <font>
          <i/>
          <name val="Times New Roman CYR"/>
          <family val="1"/>
        </font>
      </dxf>
    </rfmt>
    <rfmt sheetId="1" sqref="H335" start="0" length="0">
      <dxf>
        <font>
          <i/>
          <name val="Times New Roman CYR"/>
          <family val="1"/>
        </font>
      </dxf>
    </rfmt>
    <rfmt sheetId="1" sqref="H336" start="0" length="0">
      <dxf>
        <font>
          <i/>
          <name val="Times New Roman CYR"/>
          <family val="1"/>
        </font>
      </dxf>
    </rfmt>
    <rfmt sheetId="1" sqref="H337" start="0" length="0">
      <dxf>
        <font>
          <i/>
          <name val="Times New Roman CYR"/>
          <family val="1"/>
        </font>
      </dxf>
    </rfmt>
    <rfmt sheetId="1" sqref="H338" start="0" length="0">
      <dxf>
        <font>
          <i/>
          <name val="Times New Roman CYR"/>
          <family val="1"/>
        </font>
      </dxf>
    </rfmt>
    <rfmt sheetId="1" sqref="H340" start="0" length="0">
      <dxf>
        <font>
          <i/>
          <name val="Times New Roman CYR"/>
          <family val="1"/>
        </font>
      </dxf>
    </rfmt>
    <rfmt sheetId="1" sqref="H341" start="0" length="0">
      <dxf>
        <font>
          <i/>
          <name val="Times New Roman CYR"/>
          <family val="1"/>
        </font>
      </dxf>
    </rfmt>
    <rfmt sheetId="1" sqref="H342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43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46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47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48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49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50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53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54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55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56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57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58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59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60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61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62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63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67" start="0" length="0">
      <dxf>
        <font>
          <i/>
          <name val="Times New Roman CYR"/>
          <family val="1"/>
        </font>
      </dxf>
    </rfmt>
    <rfmt sheetId="1" sqref="H368" start="0" length="0">
      <dxf>
        <font>
          <i/>
          <name val="Times New Roman CYR"/>
          <family val="1"/>
        </font>
        <numFmt numFmtId="165" formatCode="0.00000"/>
      </dxf>
    </rfmt>
    <rfmt sheetId="1" sqref="H369" start="0" length="0">
      <dxf>
        <font>
          <i/>
          <name val="Times New Roman CYR"/>
          <family val="1"/>
        </font>
      </dxf>
    </rfmt>
    <rfmt sheetId="1" sqref="H373" start="0" length="0">
      <dxf>
        <font>
          <i/>
          <name val="Times New Roman CYR"/>
          <family val="1"/>
        </font>
      </dxf>
    </rfmt>
    <rfmt sheetId="1" sqref="H382" start="0" length="0">
      <dxf>
        <font>
          <b/>
          <name val="Times New Roman CYR"/>
          <family val="1"/>
        </font>
      </dxf>
    </rfmt>
    <rfmt sheetId="1" sqref="H388" start="0" length="0">
      <dxf>
        <font>
          <b/>
          <name val="Times New Roman CYR"/>
          <family val="1"/>
        </font>
        <fill>
          <patternFill patternType="solid">
            <bgColor theme="0"/>
          </patternFill>
        </fill>
      </dxf>
    </rfmt>
    <rfmt sheetId="1" sqref="H389" start="0" length="0">
      <dxf>
        <fill>
          <patternFill patternType="solid">
            <bgColor theme="0"/>
          </patternFill>
        </fill>
      </dxf>
    </rfmt>
    <rfmt sheetId="1" sqref="H390" start="0" length="0">
      <dxf>
        <fill>
          <patternFill patternType="solid">
            <bgColor theme="0"/>
          </patternFill>
        </fill>
      </dxf>
    </rfmt>
    <rfmt sheetId="1" sqref="H391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</dxf>
    </rfmt>
    <rfmt sheetId="1" sqref="H392" start="0" length="0">
      <dxf>
        <fill>
          <patternFill patternType="solid">
            <bgColor theme="0"/>
          </patternFill>
        </fill>
      </dxf>
    </rfmt>
    <rfmt sheetId="1" sqref="H393" start="0" length="0">
      <dxf>
        <fill>
          <patternFill patternType="solid">
            <bgColor theme="0"/>
          </patternFill>
        </fill>
      </dxf>
    </rfmt>
    <rfmt sheetId="1" sqref="H394" start="0" length="0">
      <dxf>
        <fill>
          <patternFill patternType="solid">
            <bgColor theme="0"/>
          </patternFill>
        </fill>
      </dxf>
    </rfmt>
    <rfmt sheetId="1" sqref="H395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</dxf>
    </rfmt>
    <rfmt sheetId="1" sqref="H396" start="0" length="0">
      <dxf>
        <fill>
          <patternFill patternType="solid">
            <bgColor theme="0"/>
          </patternFill>
        </fill>
      </dxf>
    </rfmt>
    <rfmt sheetId="1" sqref="H401" start="0" length="0">
      <dxf>
        <font>
          <i/>
          <name val="Times New Roman CYR"/>
          <family val="1"/>
        </font>
      </dxf>
    </rfmt>
    <rfmt sheetId="1" sqref="H414" start="0" length="0">
      <dxf>
        <font>
          <b/>
          <name val="Times New Roman CYR"/>
          <family val="1"/>
        </font>
      </dxf>
    </rfmt>
    <rfmt sheetId="1" sqref="H416" start="0" length="0">
      <dxf>
        <fill>
          <patternFill patternType="solid">
            <bgColor rgb="FF66FFFF"/>
          </patternFill>
        </fill>
      </dxf>
    </rfmt>
    <rfmt sheetId="1" sqref="H417" start="0" length="0">
      <dxf>
        <fill>
          <patternFill patternType="solid">
            <bgColor rgb="FFCCFFFF"/>
          </patternFill>
        </fill>
      </dxf>
    </rfmt>
    <rfmt sheetId="1" sqref="H418" start="0" length="0">
      <dxf>
        <fill>
          <patternFill patternType="solid">
            <bgColor theme="0"/>
          </patternFill>
        </fill>
      </dxf>
    </rfmt>
    <rcc rId="0" sId="1" dxf="1">
      <nc r="H426">
        <f>G424+G526+G222</f>
      </nc>
      <ndxf>
        <numFmt numFmtId="165" formatCode="0.00000"/>
      </ndxf>
    </rcc>
    <rfmt sheetId="1" sqref="H441" start="0" length="0">
      <dxf>
        <font>
          <i/>
          <name val="Times New Roman CYR"/>
          <family val="1"/>
        </font>
      </dxf>
    </rfmt>
    <rfmt sheetId="1" sqref="H444" start="0" length="0">
      <dxf>
        <font>
          <i/>
          <name val="Times New Roman CYR"/>
          <family val="1"/>
        </font>
      </dxf>
    </rfmt>
    <rfmt sheetId="1" sqref="H447" start="0" length="0">
      <dxf>
        <font>
          <i/>
          <name val="Times New Roman CYR"/>
          <family val="1"/>
        </font>
      </dxf>
    </rfmt>
    <rfmt sheetId="1" sqref="H450" start="0" length="0">
      <dxf>
        <font>
          <i/>
          <name val="Times New Roman CYR"/>
          <family val="1"/>
        </font>
      </dxf>
    </rfmt>
    <rfmt sheetId="1" sqref="H451" start="0" length="0">
      <dxf>
        <font>
          <i/>
          <name val="Times New Roman CYR"/>
          <family val="1"/>
        </font>
      </dxf>
    </rfmt>
    <rfmt sheetId="1" sqref="H452" start="0" length="0">
      <dxf>
        <font>
          <i/>
          <name val="Times New Roman CYR"/>
          <family val="1"/>
        </font>
      </dxf>
    </rfmt>
    <rfmt sheetId="1" sqref="H453" start="0" length="0">
      <dxf>
        <font>
          <i/>
          <name val="Times New Roman CYR"/>
          <family val="1"/>
        </font>
      </dxf>
    </rfmt>
    <rfmt sheetId="1" sqref="H454" start="0" length="0">
      <dxf>
        <font>
          <i/>
          <name val="Times New Roman CYR"/>
          <family val="1"/>
        </font>
      </dxf>
    </rfmt>
    <rfmt sheetId="1" sqref="H455" start="0" length="0">
      <dxf>
        <font>
          <i/>
          <name val="Times New Roman CYR"/>
          <family val="1"/>
        </font>
      </dxf>
    </rfmt>
    <rfmt sheetId="1" sqref="H456" start="0" length="0">
      <dxf>
        <font>
          <i/>
          <name val="Times New Roman CYR"/>
          <family val="1"/>
        </font>
      </dxf>
    </rfmt>
    <rfmt sheetId="1" sqref="H457" start="0" length="0">
      <dxf>
        <font>
          <i/>
          <name val="Times New Roman CYR"/>
          <family val="1"/>
        </font>
      </dxf>
    </rfmt>
    <rfmt sheetId="1" sqref="H458" start="0" length="0">
      <dxf>
        <font>
          <i/>
          <name val="Times New Roman CYR"/>
          <family val="1"/>
        </font>
      </dxf>
    </rfmt>
    <rfmt sheetId="1" sqref="H459" start="0" length="0">
      <dxf>
        <font>
          <i/>
          <name val="Times New Roman CYR"/>
          <family val="1"/>
        </font>
      </dxf>
    </rfmt>
    <rfmt sheetId="1" sqref="H468" start="0" length="0">
      <dxf>
        <font>
          <i/>
          <name val="Times New Roman CYR"/>
          <family val="1"/>
        </font>
      </dxf>
    </rfmt>
    <rfmt sheetId="1" sqref="H469" start="0" length="0">
      <dxf>
        <font>
          <i/>
          <name val="Times New Roman CYR"/>
          <family val="1"/>
        </font>
      </dxf>
    </rfmt>
    <rfmt sheetId="1" sqref="H470" start="0" length="0">
      <dxf>
        <font>
          <i/>
          <name val="Times New Roman CYR"/>
          <family val="1"/>
        </font>
      </dxf>
    </rfmt>
    <rfmt sheetId="1" sqref="H471" start="0" length="0">
      <dxf>
        <font>
          <i/>
          <name val="Times New Roman CYR"/>
          <family val="1"/>
        </font>
      </dxf>
    </rfmt>
    <rfmt sheetId="1" sqref="H478" start="0" length="0">
      <dxf>
        <font>
          <i/>
          <name val="Times New Roman CYR"/>
          <family val="1"/>
        </font>
      </dxf>
    </rfmt>
    <rfmt sheetId="1" sqref="H481" start="0" length="0">
      <dxf>
        <font>
          <b/>
          <name val="Times New Roman CYR"/>
          <family val="1"/>
        </font>
      </dxf>
    </rfmt>
    <rfmt sheetId="1" sqref="H482" start="0" length="0">
      <dxf>
        <font>
          <i/>
          <name val="Times New Roman CYR"/>
          <family val="1"/>
        </font>
      </dxf>
    </rfmt>
    <rfmt sheetId="1" sqref="H483" start="0" length="0">
      <dxf>
        <font>
          <i/>
          <name val="Times New Roman CYR"/>
          <family val="1"/>
        </font>
      </dxf>
    </rfmt>
    <rfmt sheetId="1" sqref="H488" start="0" length="0">
      <dxf>
        <font>
          <i/>
          <name val="Times New Roman CYR"/>
          <family val="1"/>
        </font>
      </dxf>
    </rfmt>
    <rfmt sheetId="1" sqref="H493" start="0" length="0">
      <dxf>
        <fill>
          <patternFill patternType="solid">
            <bgColor theme="0"/>
          </patternFill>
        </fill>
      </dxf>
    </rfmt>
    <rfmt sheetId="1" sqref="H494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</dxf>
    </rfmt>
    <rfmt sheetId="1" sqref="H495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</dxf>
    </rfmt>
    <rfmt sheetId="1" sqref="H496" start="0" length="0">
      <dxf>
        <fill>
          <patternFill patternType="solid">
            <bgColor theme="0"/>
          </patternFill>
        </fill>
      </dxf>
    </rfmt>
    <rfmt sheetId="1" sqref="H515" start="0" length="0">
      <dxf>
        <font>
          <i/>
          <name val="Times New Roman CYR"/>
          <family val="1"/>
        </font>
      </dxf>
    </rfmt>
    <rfmt sheetId="1" sqref="H523" start="0" length="0">
      <dxf>
        <font>
          <i/>
          <name val="Times New Roman CYR"/>
          <family val="1"/>
        </font>
      </dxf>
    </rfmt>
    <rfmt sheetId="1" sqref="H527" start="0" length="0">
      <dxf>
        <font>
          <b/>
          <i/>
          <name val="Times New Roman CYR"/>
          <family val="1"/>
        </font>
      </dxf>
    </rfmt>
    <rfmt sheetId="1" sqref="H528" start="0" length="0">
      <dxf>
        <font>
          <b/>
          <i/>
          <name val="Times New Roman CYR"/>
          <family val="1"/>
        </font>
      </dxf>
    </rfmt>
    <rfmt sheetId="1" sqref="H529" start="0" length="0">
      <dxf>
        <font>
          <b/>
          <i/>
          <name val="Times New Roman CYR"/>
          <family val="1"/>
        </font>
      </dxf>
    </rfmt>
    <rfmt sheetId="1" sqref="H530" start="0" length="0">
      <dxf>
        <font>
          <b/>
          <i/>
          <name val="Times New Roman CYR"/>
          <family val="1"/>
        </font>
      </dxf>
    </rfmt>
    <rfmt sheetId="1" sqref="H531" start="0" length="0">
      <dxf>
        <font>
          <b/>
          <i/>
          <name val="Times New Roman CYR"/>
          <family val="1"/>
        </font>
      </dxf>
    </rfmt>
    <rfmt sheetId="1" sqref="H532" start="0" length="0">
      <dxf>
        <font>
          <i/>
          <name val="Times New Roman CYR"/>
          <family val="1"/>
        </font>
      </dxf>
    </rfmt>
    <rfmt sheetId="1" sqref="H564" start="0" length="0">
      <dxf>
        <font>
          <b/>
          <name val="Times New Roman CYR"/>
          <family val="1"/>
        </font>
      </dxf>
    </rfmt>
    <rfmt sheetId="1" sqref="H565" start="0" length="0">
      <dxf>
        <font>
          <i/>
          <name val="Times New Roman CYR"/>
          <family val="1"/>
        </font>
      </dxf>
    </rfmt>
    <rfmt sheetId="1" sqref="H567" start="0" length="0">
      <dxf>
        <font>
          <i/>
          <name val="Times New Roman CYR"/>
          <family val="1"/>
        </font>
      </dxf>
    </rfmt>
    <rfmt sheetId="1" sqref="H570" start="0" length="0">
      <dxf>
        <font>
          <i/>
          <name val="Times New Roman CYR"/>
          <family val="1"/>
        </font>
      </dxf>
    </rfmt>
    <rfmt sheetId="1" sqref="H573" start="0" length="0">
      <dxf>
        <font>
          <i/>
          <name val="Times New Roman CYR"/>
          <family val="1"/>
        </font>
      </dxf>
    </rfmt>
    <rfmt sheetId="1" sqref="H579" start="0" length="0">
      <dxf>
        <font>
          <i/>
          <name val="Times New Roman CYR"/>
          <family val="1"/>
        </font>
      </dxf>
    </rfmt>
    <rfmt sheetId="1" sqref="H581" start="0" length="0">
      <dxf>
        <font>
          <i/>
          <name val="Times New Roman CYR"/>
          <family val="1"/>
        </font>
      </dxf>
    </rfmt>
    <rfmt sheetId="1" sqref="H583" start="0" length="0">
      <dxf>
        <font>
          <b/>
          <name val="Times New Roman CYR"/>
          <family val="1"/>
        </font>
      </dxf>
    </rfmt>
    <rfmt sheetId="1" sqref="H584" start="0" length="0">
      <dxf>
        <font>
          <b/>
          <name val="Times New Roman CYR"/>
          <family val="1"/>
        </font>
      </dxf>
    </rfmt>
    <rfmt sheetId="1" sqref="H585" start="0" length="0">
      <dxf>
        <font>
          <i/>
          <name val="Times New Roman CYR"/>
          <family val="1"/>
        </font>
      </dxf>
    </rfmt>
    <rfmt sheetId="1" sqref="H589" start="0" length="0">
      <dxf>
        <font>
          <b/>
          <i/>
          <name val="Times New Roman CYR"/>
          <family val="1"/>
        </font>
      </dxf>
    </rfmt>
    <rfmt sheetId="1" sqref="H590" start="0" length="0">
      <dxf>
        <font>
          <i/>
          <name val="Times New Roman CYR"/>
          <family val="1"/>
        </font>
      </dxf>
    </rfmt>
    <rfmt sheetId="1" sqref="H591" start="0" length="0">
      <dxf>
        <font>
          <i/>
          <name val="Times New Roman CYR"/>
          <family val="1"/>
        </font>
      </dxf>
    </rfmt>
    <rfmt sheetId="1" sqref="H630" start="0" length="0">
      <dxf>
        <font>
          <b/>
          <i/>
          <name val="Times New Roman CYR"/>
          <family val="1"/>
        </font>
      </dxf>
    </rfmt>
    <rfmt sheetId="1" sqref="H631" start="0" length="0">
      <dxf>
        <font>
          <i/>
          <name val="Times New Roman CYR"/>
          <family val="1"/>
        </font>
      </dxf>
    </rfmt>
    <rfmt sheetId="1" sqref="H632" start="0" length="0">
      <dxf>
        <font>
          <i/>
          <name val="Times New Roman CYR"/>
          <family val="1"/>
        </font>
      </dxf>
    </rfmt>
  </rrc>
  <rcc rId="10909" sId="1">
    <nc r="H52">
      <v>48.7</v>
    </nc>
  </rcc>
  <rcc rId="10910" sId="1">
    <oc r="G64">
      <f>208+208</f>
    </oc>
    <nc r="G64"/>
  </rcc>
  <rcc rId="10911" sId="1" numFmtId="4">
    <oc r="G73">
      <v>50</v>
    </oc>
    <nc r="G73"/>
  </rcc>
  <rcc rId="10912" sId="1" numFmtId="4">
    <oc r="G77">
      <v>400</v>
    </oc>
    <nc r="G77"/>
  </rcc>
  <rcc rId="10913" sId="1" numFmtId="4">
    <oc r="G81">
      <v>125</v>
    </oc>
    <nc r="G81"/>
  </rcc>
  <rcc rId="10914" sId="1" numFmtId="4">
    <oc r="G82">
      <v>10</v>
    </oc>
    <nc r="G82"/>
  </rcc>
  <rcc rId="10915" sId="1" numFmtId="4">
    <oc r="G86">
      <v>180</v>
    </oc>
    <nc r="G86"/>
  </rcc>
  <rcc rId="10916" sId="1" numFmtId="4">
    <oc r="G90">
      <v>250</v>
    </oc>
    <nc r="G90"/>
  </rcc>
  <rcc rId="10917" sId="1" numFmtId="4">
    <oc r="G94">
      <v>390.62</v>
    </oc>
    <nc r="G94"/>
  </rcc>
  <rcc rId="10918" sId="1" numFmtId="4">
    <oc r="G97">
      <v>408.2</v>
    </oc>
    <nc r="G97"/>
  </rcc>
  <rcc rId="10919" sId="1" numFmtId="4">
    <oc r="G98">
      <v>123.28</v>
    </oc>
    <nc r="G98"/>
  </rcc>
  <rcc rId="10920" sId="1" numFmtId="4">
    <oc r="G100">
      <v>230.8</v>
    </oc>
    <nc r="G100"/>
  </rcc>
  <rcc rId="10921" sId="1" numFmtId="4">
    <oc r="G101">
      <v>69.7</v>
    </oc>
    <nc r="G101"/>
  </rcc>
  <rcc rId="10922" sId="1" numFmtId="4">
    <oc r="G103">
      <v>501.3</v>
    </oc>
    <nc r="G103"/>
  </rcc>
  <rcc rId="10923" sId="1" numFmtId="4">
    <oc r="G104">
      <v>4</v>
    </oc>
    <nc r="G104"/>
  </rcc>
  <rcc rId="10924" sId="1" numFmtId="4">
    <oc r="G105">
      <v>151.30000000000001</v>
    </oc>
    <nc r="G105"/>
  </rcc>
  <rcc rId="10925" sId="1" numFmtId="4">
    <oc r="G106">
      <v>40.6</v>
    </oc>
    <nc r="G106"/>
  </rcc>
  <rcc rId="10926" sId="1" numFmtId="4">
    <oc r="G107">
      <v>92.9</v>
    </oc>
    <nc r="G107"/>
  </rcc>
  <rcc rId="10927" sId="1" numFmtId="4">
    <oc r="G109">
      <v>358.9</v>
    </oc>
    <nc r="G109"/>
  </rcc>
  <rcc rId="10928" sId="1" numFmtId="4">
    <oc r="G110">
      <v>108.39</v>
    </oc>
    <nc r="G110"/>
  </rcc>
  <rcc rId="10929" sId="1" numFmtId="4">
    <oc r="G111">
      <v>22</v>
    </oc>
    <nc r="G111"/>
  </rcc>
  <rcc rId="10930" sId="1" numFmtId="4">
    <oc r="G112">
      <v>24.21</v>
    </oc>
    <nc r="G112"/>
  </rcc>
  <rcc rId="10931" sId="1" numFmtId="4">
    <oc r="G119">
      <v>2352.8000000000002</v>
    </oc>
    <nc r="G119"/>
  </rcc>
  <rcc rId="10932" sId="1" numFmtId="4">
    <oc r="G122">
      <v>12515.8</v>
    </oc>
    <nc r="G122"/>
  </rcc>
  <rcc rId="10933" sId="1" numFmtId="4">
    <oc r="G123">
      <v>300</v>
    </oc>
    <nc r="G123"/>
  </rcc>
  <rcc rId="10934" sId="1" numFmtId="4">
    <oc r="G124">
      <v>3779.7</v>
    </oc>
    <nc r="G124"/>
  </rcc>
  <rcc rId="10935" sId="1" numFmtId="4">
    <oc r="G125">
      <v>884</v>
    </oc>
    <nc r="G125"/>
  </rcc>
  <rcc rId="10936" sId="1">
    <oc r="G126">
      <f>3197.1+30</f>
    </oc>
    <nc r="G126"/>
  </rcc>
  <rcc rId="10937" sId="1" numFmtId="4">
    <oc r="G127">
      <v>1224</v>
    </oc>
    <nc r="G127"/>
  </rcc>
  <rcc rId="10938" sId="1" numFmtId="4">
    <oc r="G128">
      <v>50</v>
    </oc>
    <nc r="G128"/>
  </rcc>
  <rcc rId="10939" sId="1" numFmtId="4">
    <oc r="G129">
      <v>0</v>
    </oc>
    <nc r="G129"/>
  </rcc>
  <rcc rId="10940" sId="1" numFmtId="4">
    <oc r="G135">
      <v>1500</v>
    </oc>
    <nc r="G135"/>
  </rcc>
  <rcc rId="10941" sId="1" numFmtId="4">
    <oc r="G140">
      <v>38.786000000000001</v>
    </oc>
    <nc r="G140"/>
  </rcc>
  <rcc rId="10942" sId="1" numFmtId="4">
    <oc r="G141">
      <v>11.714</v>
    </oc>
    <nc r="G141"/>
  </rcc>
  <rcc rId="10943" sId="1" numFmtId="4">
    <oc r="G143">
      <v>3366.9</v>
    </oc>
    <nc r="G143"/>
  </rcc>
  <rcc rId="10944" sId="1" numFmtId="4">
    <oc r="G151">
      <v>162122.6</v>
    </oc>
    <nc r="G151"/>
  </rcc>
  <rcc rId="10945" sId="1" numFmtId="4">
    <oc r="G157">
      <v>30</v>
    </oc>
    <nc r="G157"/>
  </rcc>
  <rcc rId="10946" sId="1" numFmtId="4">
    <oc r="G161">
      <v>181</v>
    </oc>
    <nc r="G161"/>
  </rcc>
  <rcc rId="10947" sId="1">
    <nc r="H164">
      <v>4.5</v>
    </nc>
  </rcc>
  <rcc rId="10948" sId="1">
    <oc r="G171">
      <f>47072+960.8</f>
    </oc>
    <nc r="G171"/>
  </rcc>
  <rcc rId="10949" sId="1" numFmtId="4">
    <oc r="G177">
      <v>200</v>
    </oc>
    <nc r="G177"/>
  </rcc>
  <rcc rId="10950" sId="1">
    <nc r="H179">
      <v>511.5</v>
    </nc>
  </rcc>
  <rcc rId="10951" sId="1">
    <oc r="G184">
      <f>16520.2+337.1+16.9</f>
    </oc>
    <nc r="G184"/>
  </rcc>
  <rcc rId="10952" sId="1">
    <oc r="G189">
      <f>16327.6-240-390.62</f>
    </oc>
    <nc r="G189"/>
  </rcc>
  <rcc rId="10953" sId="1" numFmtId="4">
    <oc r="G192">
      <v>240</v>
    </oc>
    <nc r="G192"/>
  </rcc>
  <rcc rId="10954" sId="1" numFmtId="4">
    <oc r="G198">
      <v>2710</v>
    </oc>
    <nc r="G198"/>
  </rcc>
  <rcc rId="10955" sId="1">
    <oc r="G203">
      <f>1668.7+34.1+206.8</f>
    </oc>
    <nc r="G203"/>
  </rcc>
  <rcc rId="10956" sId="1" numFmtId="4">
    <oc r="G207">
      <v>1188.94</v>
    </oc>
    <nc r="G207"/>
  </rcc>
  <rcc rId="10957" sId="1" numFmtId="4">
    <oc r="G208">
      <v>359.06</v>
    </oc>
    <nc r="G208"/>
  </rcc>
  <rcc rId="10958" sId="1" numFmtId="4">
    <oc r="G209">
      <v>26</v>
    </oc>
    <nc r="G209"/>
  </rcc>
  <rcc rId="10959" sId="1" numFmtId="4">
    <oc r="G210">
      <v>44</v>
    </oc>
    <nc r="G210"/>
  </rcc>
  <rcc rId="10960" sId="1" numFmtId="4">
    <oc r="G212">
      <v>1778.74</v>
    </oc>
    <nc r="G212"/>
  </rcc>
  <rcc rId="10961" sId="1" numFmtId="4">
    <oc r="G213">
      <v>536.79999999999995</v>
    </oc>
    <nc r="G213"/>
  </rcc>
  <rcc rId="10962" sId="1" numFmtId="4">
    <oc r="G214">
      <v>140</v>
    </oc>
    <nc r="G214"/>
  </rcc>
  <rcc rId="10963" sId="1" numFmtId="4">
    <oc r="G215">
      <v>241.16</v>
    </oc>
    <nc r="G215"/>
  </rcc>
  <rcc rId="10964" sId="1" numFmtId="4">
    <oc r="G217">
      <v>178.155</v>
    </oc>
    <nc r="G217"/>
  </rcc>
  <rcc rId="10965" sId="1" numFmtId="4">
    <oc r="G218">
      <v>53.79</v>
    </oc>
    <nc r="G218"/>
  </rcc>
  <rcc rId="10966" sId="1" numFmtId="4">
    <oc r="G219">
      <v>128.0676</v>
    </oc>
    <nc r="G219"/>
  </rcc>
  <rcc rId="10967" sId="1" numFmtId="4">
    <oc r="G220">
      <v>61.787399999999998</v>
    </oc>
    <nc r="G220"/>
  </rcc>
  <rcc rId="10968" sId="1" numFmtId="4">
    <oc r="G228">
      <v>132002.9</v>
    </oc>
    <nc r="G228"/>
  </rcc>
  <rcc rId="10969" sId="1">
    <oc r="G230">
      <f>563</f>
    </oc>
    <nc r="G230"/>
  </rcc>
  <rcc rId="10970" sId="1">
    <oc r="G232">
      <f>87969.64-685.215</f>
    </oc>
    <nc r="G232"/>
  </rcc>
  <rcc rId="10971" sId="1" numFmtId="4">
    <oc r="G239">
      <v>256178</v>
    </oc>
    <nc r="G239"/>
  </rcc>
  <rcc rId="10972" sId="1" numFmtId="4">
    <oc r="G241">
      <v>5565.8</v>
    </oc>
    <nc r="G241"/>
  </rcc>
  <rcc rId="10973" sId="1" numFmtId="4">
    <oc r="G243">
      <v>58103.9</v>
    </oc>
    <nc r="G243"/>
  </rcc>
  <rcc rId="10974" sId="1" numFmtId="4">
    <oc r="G246">
      <v>128763.1</v>
    </oc>
    <nc r="G246"/>
  </rcc>
  <rcc rId="10975" sId="1">
    <oc r="G248">
      <f>10508+10508</f>
    </oc>
    <nc r="G248"/>
  </rcc>
  <rcc rId="10976" sId="1">
    <oc r="G250">
      <f>1380.2+28.2</f>
    </oc>
    <nc r="G250"/>
  </rcc>
  <rcc rId="10977" sId="1">
    <oc r="G252">
      <f>28424.8+287.2</f>
    </oc>
    <nc r="G252"/>
  </rcc>
  <rcc rId="10978" sId="1" numFmtId="4">
    <oc r="G255">
      <v>300</v>
    </oc>
    <nc r="G255"/>
  </rcc>
  <rcc rId="10979" sId="1" numFmtId="4">
    <oc r="G262">
      <v>8800</v>
    </oc>
    <nc r="G262"/>
  </rcc>
  <rcc rId="10980" sId="1" numFmtId="4">
    <oc r="G269">
      <v>1428.9</v>
    </oc>
    <nc r="G269"/>
  </rcc>
  <rcc rId="10981" sId="1" numFmtId="4">
    <oc r="G271">
      <v>18543.151999999998</v>
    </oc>
    <nc r="G271"/>
  </rcc>
  <rcc rId="10982" sId="1" numFmtId="4">
    <oc r="G272">
      <v>49132.347999999998</v>
    </oc>
    <nc r="G272"/>
  </rcc>
  <rcc rId="10983" sId="1">
    <oc r="G278">
      <f>395+8.1</f>
    </oc>
    <nc r="G278"/>
  </rcc>
  <rcc rId="10984" sId="1" numFmtId="4">
    <oc r="G286">
      <v>5645.9</v>
    </oc>
    <nc r="G286"/>
  </rcc>
  <rcc rId="10985" sId="1" numFmtId="4">
    <oc r="G288">
      <v>65.099999999999994</v>
    </oc>
    <nc r="G288"/>
  </rcc>
  <rcc rId="10986" sId="1" numFmtId="4">
    <oc r="G289">
      <v>19.600000000000001</v>
    </oc>
    <nc r="G289"/>
  </rcc>
  <rcc rId="10987" sId="1" numFmtId="4">
    <oc r="G295">
      <v>61.674999999999997</v>
    </oc>
    <nc r="G295"/>
  </rcc>
  <rcc rId="10988" sId="1" numFmtId="4">
    <oc r="G296">
      <v>18.625</v>
    </oc>
    <nc r="G296"/>
  </rcc>
  <rcc rId="10989" sId="1">
    <oc r="G301">
      <f>G302+G303</f>
    </oc>
    <nc r="G301"/>
  </rcc>
  <rcc rId="10990" sId="1" numFmtId="4">
    <oc r="G302">
      <v>548.5</v>
    </oc>
    <nc r="G302"/>
  </rcc>
  <rcc rId="10991" sId="1" numFmtId="4">
    <oc r="G303">
      <v>165.7</v>
    </oc>
    <nc r="G303"/>
  </rcc>
  <rcc rId="10992" sId="1" numFmtId="4">
    <oc r="G305">
      <v>19892.2</v>
    </oc>
    <nc r="G305"/>
  </rcc>
  <rcc rId="10993" sId="1" numFmtId="4">
    <oc r="G307">
      <v>6007.4</v>
    </oc>
    <nc r="G307"/>
  </rcc>
  <rcc rId="10994" sId="1">
    <oc r="G308">
      <f>250+624.9</f>
    </oc>
    <nc r="G308"/>
  </rcc>
  <rcc rId="10995" sId="1" numFmtId="4">
    <oc r="G309">
      <v>2348.6</v>
    </oc>
    <nc r="G309"/>
  </rcc>
  <rcc rId="10996" sId="1" numFmtId="4">
    <oc r="G310">
      <v>544.70000000000005</v>
    </oc>
    <nc r="G310"/>
  </rcc>
  <rcc rId="10997" sId="1" numFmtId="4">
    <oc r="G311">
      <v>87.3</v>
    </oc>
    <nc r="G311"/>
  </rcc>
  <rcc rId="10998" sId="1" numFmtId="4">
    <oc r="G312">
      <v>35.6</v>
    </oc>
    <nc r="G312"/>
  </rcc>
  <rcc rId="10999" sId="1" numFmtId="4">
    <oc r="G313">
      <v>48.5</v>
    </oc>
    <nc r="G313"/>
  </rcc>
  <rcc rId="11000" sId="1" numFmtId="4">
    <oc r="G325">
      <v>2000</v>
    </oc>
    <nc r="G325"/>
  </rcc>
  <rcc rId="11001" sId="1" numFmtId="4">
    <oc r="G333">
      <v>4051.7</v>
    </oc>
    <nc r="G333"/>
  </rcc>
  <rcc rId="11002" sId="1" numFmtId="4">
    <oc r="G334">
      <v>100</v>
    </oc>
    <nc r="G334"/>
  </rcc>
  <rcc rId="11003" sId="1" numFmtId="4">
    <oc r="G335">
      <v>1223.5999999999999</v>
    </oc>
    <nc r="G335"/>
  </rcc>
  <rcc rId="11004" sId="1" numFmtId="4">
    <oc r="G336">
      <v>1600</v>
    </oc>
    <nc r="G336"/>
  </rcc>
  <rcc rId="11005" sId="1">
    <oc r="G337">
      <f>470-0.855</f>
    </oc>
    <nc r="G337"/>
  </rcc>
  <rcc rId="11006" sId="1" numFmtId="4">
    <oc r="G340">
      <v>1943.7</v>
    </oc>
    <nc r="G340"/>
  </rcc>
  <rcc rId="11007" sId="1" numFmtId="4">
    <oc r="G341">
      <v>586.97</v>
    </oc>
    <nc r="G341"/>
  </rcc>
  <rcc rId="11008" sId="1" numFmtId="4">
    <oc r="G355">
      <v>23391.200000000001</v>
    </oc>
    <nc r="G355"/>
  </rcc>
  <rcc rId="11009" sId="1" numFmtId="4">
    <oc r="G371">
      <v>3603.1</v>
    </oc>
    <nc r="G371"/>
  </rcc>
  <rcc rId="11010" sId="1" numFmtId="4">
    <oc r="G372">
      <v>13</v>
    </oc>
    <nc r="G372"/>
  </rcc>
  <rcc rId="11011" sId="1" numFmtId="4">
    <oc r="G373">
      <v>1088.0999999999999</v>
    </oc>
    <nc r="G373"/>
  </rcc>
  <rcc rId="11012" sId="1" numFmtId="4">
    <oc r="G375">
      <v>205.3</v>
    </oc>
    <nc r="G375"/>
  </rcc>
  <rcc rId="11013" sId="1" numFmtId="4">
    <oc r="G376">
      <v>37</v>
    </oc>
    <nc r="G376"/>
  </rcc>
  <rcc rId="11014" sId="1" numFmtId="4">
    <oc r="G380">
      <v>260</v>
    </oc>
    <nc r="G380"/>
  </rcc>
  <rcc rId="11015" sId="1">
    <oc r="G385">
      <f>10869+543.5</f>
    </oc>
    <nc r="G385"/>
  </rcc>
  <rcc rId="11016" sId="1" numFmtId="4">
    <oc r="G392">
      <v>16733.400000000001</v>
    </oc>
    <nc r="G392"/>
  </rcc>
  <rcc rId="11017" sId="1">
    <oc r="G394">
      <f>138906.1</f>
    </oc>
    <nc r="G394"/>
  </rcc>
  <rcc rId="11018" sId="1">
    <oc r="G402">
      <f>120+30</f>
    </oc>
    <nc r="G402"/>
  </rcc>
  <rcc rId="11019" sId="1" numFmtId="4">
    <oc r="G406">
      <v>320</v>
    </oc>
    <nc r="G406"/>
  </rcc>
  <rcc rId="11020" sId="1">
    <oc r="G415">
      <f>282325.3+5732.9+0.98</f>
    </oc>
    <nc r="G415"/>
  </rcc>
  <rcc rId="11021" sId="1">
    <oc r="G422">
      <f>112708.4+6083.4+598.2</f>
    </oc>
    <nc r="G422"/>
  </rcc>
  <rcc rId="11022" sId="1" numFmtId="4">
    <oc r="G430">
      <v>9296.2000000000007</v>
    </oc>
    <nc r="G430"/>
  </rcc>
  <rcc rId="11023" sId="1" numFmtId="4">
    <oc r="G432">
      <v>13346.3</v>
    </oc>
    <nc r="G432"/>
  </rcc>
  <rcc rId="11024" sId="1" numFmtId="4">
    <oc r="G442">
      <v>105.6</v>
    </oc>
    <nc r="G442"/>
  </rcc>
  <rcc rId="11025" sId="1" numFmtId="4">
    <oc r="G449">
      <v>9232.4</v>
    </oc>
    <nc r="G449"/>
  </rcc>
  <rcc rId="11026" sId="1" numFmtId="4">
    <oc r="G455">
      <v>8270.1</v>
    </oc>
    <nc r="G455"/>
  </rcc>
  <rcc rId="11027" sId="1" numFmtId="4">
    <oc r="G463">
      <v>14678.2</v>
    </oc>
    <nc r="G463"/>
  </rcc>
  <rcc rId="11028" sId="1" numFmtId="4">
    <oc r="G467">
      <v>12942.4</v>
    </oc>
    <nc r="G467"/>
  </rcc>
  <rcc rId="11029" sId="1" numFmtId="4">
    <oc r="G475">
      <v>195</v>
    </oc>
    <nc r="G475"/>
  </rcc>
  <rcc rId="11030" sId="1" numFmtId="4">
    <oc r="G484">
      <v>360</v>
    </oc>
    <nc r="G484"/>
  </rcc>
  <rcc rId="11031" sId="1" numFmtId="4">
    <oc r="G491">
      <v>7707.5</v>
    </oc>
    <nc r="G491"/>
  </rcc>
  <rcc rId="11032" sId="1" numFmtId="4">
    <oc r="G501">
      <v>556</v>
    </oc>
    <nc r="G501"/>
  </rcc>
  <rcc rId="11033" sId="1" numFmtId="4">
    <oc r="G502">
      <v>167.9</v>
    </oc>
    <nc r="G502"/>
  </rcc>
  <rcc rId="11034" sId="1" numFmtId="4">
    <oc r="G504">
      <v>6270.6</v>
    </oc>
    <nc r="G504"/>
  </rcc>
  <rcc rId="11035" sId="1" numFmtId="4">
    <oc r="G505">
      <v>0</v>
    </oc>
    <nc r="G505"/>
  </rcc>
  <rcc rId="11036" sId="1" numFmtId="4">
    <oc r="G506">
      <v>1893.7</v>
    </oc>
    <nc r="G506"/>
  </rcc>
  <rcc rId="11037" sId="1" numFmtId="4">
    <oc r="G507">
      <v>47.1</v>
    </oc>
    <nc r="G507"/>
  </rcc>
  <rcc rId="11038" sId="1" numFmtId="4">
    <oc r="G508">
      <v>344.6</v>
    </oc>
    <nc r="G508"/>
  </rcc>
  <rcc rId="11039" sId="1" numFmtId="4">
    <oc r="G509">
      <v>6.5</v>
    </oc>
    <nc r="G509"/>
  </rcc>
  <rcc rId="11040" sId="1" numFmtId="4">
    <oc r="G518">
      <v>151</v>
    </oc>
    <nc r="G518"/>
  </rcc>
  <rcc rId="11041" sId="1" numFmtId="4">
    <oc r="G523">
      <v>60</v>
    </oc>
    <nc r="G523"/>
  </rcc>
  <rcc rId="11042" sId="1" numFmtId="4">
    <oc r="G524">
      <v>309.10000000000002</v>
    </oc>
    <nc r="G524"/>
  </rcc>
  <rcc rId="11043" sId="1" numFmtId="4">
    <oc r="G531">
      <v>100</v>
    </oc>
    <nc r="G531"/>
  </rcc>
  <rcc rId="11044" sId="1" numFmtId="4">
    <oc r="G535">
      <v>1226.4000000000001</v>
    </oc>
    <nc r="G535"/>
  </rcc>
  <rcc rId="11045" sId="1" numFmtId="4">
    <oc r="G543">
      <v>233.1</v>
    </oc>
    <nc r="G543"/>
  </rcc>
  <rcc rId="11046" sId="1" numFmtId="4">
    <oc r="G557">
      <v>150</v>
    </oc>
    <nc r="G557"/>
  </rcc>
  <rcc rId="11047" sId="1" numFmtId="4">
    <oc r="G562">
      <v>1444.9</v>
    </oc>
    <nc r="G562"/>
  </rcc>
  <rcc rId="11048" sId="1" numFmtId="4">
    <oc r="G563">
      <v>436.3</v>
    </oc>
    <nc r="G563"/>
  </rcc>
  <rcc rId="11049" sId="1">
    <oc r="G572">
      <f>20702.5</f>
    </oc>
    <nc r="G572"/>
  </rcc>
  <rcc rId="11050" sId="1" numFmtId="4">
    <oc r="G576">
      <v>13287.4</v>
    </oc>
    <nc r="G576"/>
  </rcc>
  <rcc rId="11051" sId="1" numFmtId="4">
    <oc r="G596">
      <v>542.29999999999995</v>
    </oc>
    <nc r="G596"/>
  </rcc>
  <rcc rId="11052" sId="1" numFmtId="4">
    <oc r="G597">
      <v>163.80000000000001</v>
    </oc>
    <nc r="G597"/>
  </rcc>
  <rcc rId="11053" sId="1" numFmtId="4">
    <oc r="G599">
      <v>1997.9</v>
    </oc>
    <nc r="G599"/>
  </rcc>
  <rcc rId="11054" sId="1" numFmtId="4">
    <oc r="G600">
      <v>603.4</v>
    </oc>
    <nc r="G600"/>
  </rcc>
  <rcc rId="11055" sId="1">
    <oc r="G601">
      <f>15+114</f>
    </oc>
    <nc r="G601"/>
  </rcc>
  <rcc rId="11056" sId="1" numFmtId="4">
    <oc r="G602">
      <v>15</v>
    </oc>
    <nc r="G602"/>
  </rcc>
  <rcc rId="11057" sId="1" numFmtId="4">
    <oc r="G603">
      <v>4</v>
    </oc>
    <nc r="G603"/>
  </rcc>
  <rcc rId="11058" sId="1" numFmtId="4">
    <oc r="G610">
      <v>100</v>
    </oc>
    <nc r="G610"/>
  </rcc>
  <rcc rId="11059" sId="1" numFmtId="4">
    <oc r="G613">
      <v>311</v>
    </oc>
    <nc r="G613"/>
  </rcc>
  <rcc rId="11060" sId="1" numFmtId="4">
    <oc r="G615">
      <v>1.3</v>
    </oc>
    <nc r="G615"/>
  </rcc>
  <rcc rId="11061" sId="1" numFmtId="4">
    <oc r="G616">
      <v>0.4</v>
    </oc>
    <nc r="G616"/>
  </rcc>
  <rcc rId="11062" sId="1" numFmtId="4">
    <oc r="G618">
      <v>149.6</v>
    </oc>
    <nc r="G618"/>
  </rcc>
  <rcc rId="11063" sId="1" numFmtId="4">
    <oc r="G620">
      <v>17.2</v>
    </oc>
    <nc r="G620"/>
  </rcc>
  <rcc rId="11064" sId="1" numFmtId="4">
    <oc r="G621">
      <v>5.2</v>
    </oc>
    <nc r="G621"/>
  </rcc>
  <rcc rId="11065" sId="1" numFmtId="4">
    <oc r="G624">
      <v>1302.0999999999999</v>
    </oc>
    <nc r="G624"/>
  </rcc>
  <rcc rId="11066" sId="1" numFmtId="4">
    <oc r="G625">
      <v>50</v>
    </oc>
    <nc r="G625"/>
  </rcc>
  <rcc rId="11067" sId="1" numFmtId="4">
    <oc r="G626">
      <v>393.2</v>
    </oc>
    <nc r="G626"/>
  </rcc>
  <rcc rId="11068" sId="1" numFmtId="4">
    <oc r="G627">
      <v>62.3</v>
    </oc>
    <nc r="G627"/>
  </rcc>
  <rcc rId="11069" sId="1" numFmtId="4">
    <oc r="G628">
      <v>17.899999999999999</v>
    </oc>
    <nc r="G628"/>
  </rcc>
  <rcc rId="11070" sId="1">
    <oc r="G633">
      <f>400+400</f>
    </oc>
    <nc r="G633"/>
  </rcc>
  <rcc rId="11071" sId="1" numFmtId="4">
    <oc r="G383">
      <v>202.8</v>
    </oc>
    <nc r="G383"/>
  </rcc>
  <rcc rId="11072" sId="1" numFmtId="4">
    <oc r="G317">
      <v>200</v>
    </oc>
    <nc r="G317"/>
  </rcc>
  <rcc rId="11073" sId="1" numFmtId="4">
    <oc r="G320">
      <v>98</v>
    </oc>
    <nc r="G320"/>
  </rcc>
  <rcc rId="11074" sId="1" numFmtId="4">
    <oc r="G268">
      <v>643.9</v>
    </oc>
    <nc r="G268"/>
  </rcc>
  <rcc rId="11075" sId="1" numFmtId="4">
    <oc r="G175">
      <v>685.17499999999995</v>
    </oc>
    <nc r="G175"/>
  </rcc>
  <rcc rId="11076" sId="1">
    <nc r="H300">
      <v>83.5</v>
    </nc>
  </rcc>
  <rcc rId="11077" sId="1" numFmtId="4">
    <oc r="G284">
      <v>5352.5</v>
    </oc>
    <nc r="G284">
      <v>6191</v>
    </nc>
  </rcc>
  <rcc rId="11078" sId="1">
    <nc r="H284">
      <v>6191</v>
    </nc>
  </rcc>
  <rcc rId="11079" sId="1" numFmtId="4">
    <oc r="G357">
      <v>121.6</v>
    </oc>
    <nc r="G357">
      <v>129</v>
    </nc>
  </rcc>
  <rcc rId="11080" sId="1">
    <nc r="H357">
      <v>129</v>
    </nc>
  </rcc>
</revisions>
</file>

<file path=xl/revisions/revisionLog2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081" sId="1" numFmtId="4">
    <nc r="G241">
      <v>5565.8</v>
    </nc>
  </rcc>
  <rcc rId="11082" sId="1">
    <nc r="H241">
      <v>5565.8</v>
    </nc>
  </rcc>
</revisions>
</file>

<file path=xl/revisions/revisionLog2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083" sId="1" numFmtId="4">
    <nc r="G239">
      <v>300594.09999999998</v>
    </nc>
  </rcc>
  <rcc rId="11084" sId="1">
    <nc r="H239">
      <v>300594.09999999998</v>
    </nc>
  </rcc>
  <rcc rId="11085" sId="1" numFmtId="4">
    <nc r="G228">
      <v>157463.1</v>
    </nc>
  </rcc>
  <rcc rId="11086" sId="1">
    <nc r="H228">
      <v>157463.1</v>
    </nc>
  </rcc>
</revisions>
</file>

<file path=xl/revisions/revisionLog2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087" sId="1" numFmtId="4">
    <nc r="G286">
      <v>7002.5</v>
    </nc>
  </rcc>
  <rcc rId="11088" sId="1">
    <nc r="H286">
      <v>7002.5</v>
    </nc>
  </rcc>
  <rcc rId="11089" sId="1" numFmtId="4">
    <nc r="G288">
      <v>80.644999999999996</v>
    </nc>
  </rcc>
  <rcc rId="11090" sId="1" numFmtId="4">
    <nc r="G289">
      <v>24.355</v>
    </nc>
  </rcc>
  <rcc rId="11091" sId="1">
    <nc r="H287">
      <v>105</v>
    </nc>
  </rcc>
</revisions>
</file>

<file path=xl/revisions/revisionLog2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092" sId="1" numFmtId="4">
    <nc r="G295">
      <v>80.644999999999996</v>
    </nc>
  </rcc>
  <rcc rId="11093" sId="1" numFmtId="4">
    <nc r="G296">
      <v>24.355</v>
    </nc>
  </rcc>
  <rcc rId="11094" sId="1" numFmtId="4">
    <oc r="G288">
      <v>80.644999999999996</v>
    </oc>
    <nc r="G288">
      <v>71.349999999999994</v>
    </nc>
  </rcc>
  <rcc rId="11095" sId="1" numFmtId="4">
    <oc r="G289">
      <v>24.355</v>
    </oc>
    <nc r="G289">
      <v>21.55</v>
    </nc>
  </rcc>
  <rcc rId="11096" sId="1">
    <oc r="H287">
      <v>105</v>
    </oc>
    <nc r="H287">
      <v>92.9</v>
    </nc>
  </rcc>
</revisions>
</file>

<file path=xl/revisions/revisionLog2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097" sId="1">
    <nc r="H294">
      <v>105</v>
    </nc>
  </rcc>
  <rrc rId="11098" sId="1" ref="A245:XFD246" action="insertRow"/>
  <rcc rId="11099" sId="1" odxf="1" dxf="1">
    <nc r="A245" t="inlineStr">
      <is>
        <t>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организаций,реализующих образовательные программы начального общего образования, образовательные программы среднего общего образования</t>
      </is>
    </nc>
    <odxf>
      <font>
        <i val="0"/>
        <color indexed="8"/>
        <name val="Times New Roman"/>
        <family val="1"/>
      </font>
      <fill>
        <patternFill patternType="solid"/>
      </fill>
      <alignment horizontal="left"/>
    </odxf>
    <ndxf>
      <font>
        <i/>
        <color indexed="8"/>
        <name val="Times New Roman"/>
        <family val="1"/>
      </font>
      <fill>
        <patternFill patternType="none"/>
      </fill>
      <alignment horizontal="general"/>
    </ndxf>
  </rcc>
  <rcc rId="11100" sId="1" odxf="1" dxf="1">
    <nc r="B245" t="inlineStr">
      <is>
        <t>969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101" sId="1" odxf="1" dxf="1">
    <nc r="C245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102" sId="1" odxf="1" dxf="1">
    <nc r="D245" t="inlineStr">
      <is>
        <t>02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103" sId="1" odxf="1" dxf="1">
    <nc r="E245" t="inlineStr">
      <is>
        <t>10201 L3030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245" start="0" length="0">
    <dxf>
      <font>
        <i/>
        <name val="Times New Roman"/>
        <family val="1"/>
      </font>
    </dxf>
  </rfmt>
  <rcc rId="11104" sId="1" odxf="1" dxf="1">
    <nc r="G245">
      <f>G246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fmt sheetId="1" sqref="H245" start="0" length="0">
    <dxf>
      <font>
        <i val="0"/>
        <name val="Times New Roman CYR"/>
        <family val="1"/>
      </font>
    </dxf>
  </rfmt>
  <rfmt sheetId="1" sqref="I245" start="0" length="0">
    <dxf>
      <font>
        <i val="0"/>
        <name val="Times New Roman CYR"/>
        <family val="1"/>
      </font>
    </dxf>
  </rfmt>
  <rfmt sheetId="1" sqref="J245" start="0" length="0">
    <dxf>
      <font>
        <i val="0"/>
        <name val="Times New Roman CYR"/>
        <family val="1"/>
      </font>
    </dxf>
  </rfmt>
  <rfmt sheetId="1" sqref="K245" start="0" length="0">
    <dxf>
      <font>
        <i val="0"/>
        <name val="Times New Roman CYR"/>
        <family val="1"/>
      </font>
    </dxf>
  </rfmt>
  <rfmt sheetId="1" sqref="L245" start="0" length="0">
    <dxf>
      <font>
        <i val="0"/>
        <name val="Times New Roman CYR"/>
        <family val="1"/>
      </font>
    </dxf>
  </rfmt>
  <rfmt sheetId="1" sqref="A245:XFD245" start="0" length="0">
    <dxf>
      <font>
        <i val="0"/>
        <name val="Times New Roman CYR"/>
        <family val="1"/>
      </font>
    </dxf>
  </rfmt>
  <rcc rId="11105" sId="1">
    <nc r="A246" t="inlineStr">
      <is>
        <t>Субсидии бюджетным учреждениям на иные цели</t>
      </is>
    </nc>
  </rcc>
  <rcc rId="11106" sId="1">
    <nc r="B246" t="inlineStr">
      <is>
        <t>969</t>
      </is>
    </nc>
  </rcc>
  <rcc rId="11107" sId="1">
    <nc r="C246" t="inlineStr">
      <is>
        <t>07</t>
      </is>
    </nc>
  </rcc>
  <rcc rId="11108" sId="1">
    <nc r="D246" t="inlineStr">
      <is>
        <t>02</t>
      </is>
    </nc>
  </rcc>
  <rcc rId="11109" sId="1">
    <nc r="E246" t="inlineStr">
      <is>
        <t>10201 L3030</t>
      </is>
    </nc>
  </rcc>
  <rcc rId="11110" sId="1">
    <nc r="F246" t="inlineStr">
      <is>
        <t>612</t>
      </is>
    </nc>
  </rcc>
  <rfmt sheetId="1" sqref="G246" start="0" length="0">
    <dxf>
      <fill>
        <patternFill patternType="none">
          <bgColor indexed="65"/>
        </patternFill>
      </fill>
    </dxf>
  </rfmt>
  <rfmt sheetId="1" sqref="H246" start="0" length="0">
    <dxf>
      <font>
        <i val="0"/>
        <name val="Times New Roman CYR"/>
        <family val="1"/>
      </font>
    </dxf>
  </rfmt>
  <rfmt sheetId="1" sqref="I246" start="0" length="0">
    <dxf>
      <font>
        <i val="0"/>
        <name val="Times New Roman CYR"/>
        <family val="1"/>
      </font>
    </dxf>
  </rfmt>
  <rfmt sheetId="1" sqref="J246" start="0" length="0">
    <dxf>
      <font>
        <i val="0"/>
        <name val="Times New Roman CYR"/>
        <family val="1"/>
      </font>
    </dxf>
  </rfmt>
  <rfmt sheetId="1" sqref="K246" start="0" length="0">
    <dxf>
      <font>
        <i val="0"/>
        <name val="Times New Roman CYR"/>
        <family val="1"/>
      </font>
    </dxf>
  </rfmt>
  <rfmt sheetId="1" sqref="L246" start="0" length="0">
    <dxf>
      <font>
        <i val="0"/>
        <name val="Times New Roman CYR"/>
        <family val="1"/>
      </font>
    </dxf>
  </rfmt>
  <rfmt sheetId="1" sqref="A246:XFD246" start="0" length="0">
    <dxf>
      <font>
        <i val="0"/>
        <name val="Times New Roman CYR"/>
        <family val="1"/>
      </font>
    </dxf>
  </rfmt>
  <rcc rId="11111" sId="1" numFmtId="4">
    <nc r="G246">
      <v>31351.9</v>
    </nc>
  </rcc>
  <rcc rId="11112" sId="1">
    <nc r="H246">
      <v>31351.9</v>
    </nc>
  </rcc>
  <rfmt sheetId="1" sqref="G245">
    <dxf>
      <fill>
        <patternFill patternType="solid">
          <bgColor rgb="FF92D050"/>
        </patternFill>
      </fill>
    </dxf>
  </rfmt>
  <rrc rId="11113" sId="1" ref="A253:XFD254" action="insertRow"/>
  <rcc rId="11114" sId="1" odxf="1" dxf="1">
    <nc r="A253" t="inlineStr">
      <is>
    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    </is>
    </nc>
    <odxf>
      <font>
        <i val="0"/>
        <color indexed="8"/>
        <name val="Times New Roman"/>
        <family val="1"/>
      </font>
      <fill>
        <patternFill>
          <bgColor indexed="65"/>
        </patternFill>
      </fill>
    </odxf>
    <ndxf>
      <font>
        <i/>
        <color indexed="8"/>
        <name val="Times New Roman"/>
        <family val="1"/>
      </font>
      <fill>
        <patternFill>
          <bgColor theme="0"/>
        </patternFill>
      </fill>
    </ndxf>
  </rcc>
  <rcc rId="11115" sId="1" odxf="1" dxf="1">
    <nc r="B253" t="inlineStr">
      <is>
        <t>969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116" sId="1" odxf="1" dxf="1">
    <nc r="C253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117" sId="1" odxf="1" dxf="1">
    <nc r="D253" t="inlineStr">
      <is>
        <t>02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118" sId="1" odxf="1" dxf="1">
    <nc r="E253" t="inlineStr">
      <is>
        <t>102EB 51790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253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cc rId="11119" sId="1" odxf="1" dxf="1">
    <nc r="G253">
      <f>G254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H253" start="0" length="0">
    <dxf>
      <font>
        <i val="0"/>
        <name val="Times New Roman CYR"/>
        <family val="1"/>
      </font>
    </dxf>
  </rfmt>
  <rfmt sheetId="1" sqref="I253" start="0" length="0">
    <dxf>
      <font>
        <i val="0"/>
        <name val="Times New Roman CYR"/>
        <family val="1"/>
      </font>
    </dxf>
  </rfmt>
  <rfmt sheetId="1" sqref="J253" start="0" length="0">
    <dxf>
      <font>
        <i val="0"/>
        <name val="Times New Roman CYR"/>
        <family val="1"/>
      </font>
    </dxf>
  </rfmt>
  <rfmt sheetId="1" sqref="K253" start="0" length="0">
    <dxf>
      <font>
        <i val="0"/>
        <name val="Times New Roman CYR"/>
        <family val="1"/>
      </font>
    </dxf>
  </rfmt>
  <rfmt sheetId="1" sqref="L253" start="0" length="0">
    <dxf>
      <font>
        <i val="0"/>
        <name val="Times New Roman CYR"/>
        <family val="1"/>
      </font>
    </dxf>
  </rfmt>
  <rfmt sheetId="1" sqref="A253:XFD253" start="0" length="0">
    <dxf>
      <font>
        <i val="0"/>
        <name val="Times New Roman CYR"/>
        <family val="1"/>
      </font>
    </dxf>
  </rfmt>
  <rcc rId="11120" sId="1">
    <nc r="A254" t="inlineStr">
      <is>
        <t>Субсидии бюджетным учреждениям на иные цели</t>
      </is>
    </nc>
  </rcc>
  <rcc rId="11121" sId="1">
    <nc r="B254" t="inlineStr">
      <is>
        <t>969</t>
      </is>
    </nc>
  </rcc>
  <rcc rId="11122" sId="1">
    <nc r="C254" t="inlineStr">
      <is>
        <t>07</t>
      </is>
    </nc>
  </rcc>
  <rcc rId="11123" sId="1">
    <nc r="D254" t="inlineStr">
      <is>
        <t>02</t>
      </is>
    </nc>
  </rcc>
  <rcc rId="11124" sId="1">
    <nc r="E254" t="inlineStr">
      <is>
        <t>102EB 51790</t>
      </is>
    </nc>
  </rcc>
  <rcc rId="11125" sId="1" odxf="1" dxf="1">
    <nc r="F254" t="inlineStr">
      <is>
        <t>612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1126" sId="1" numFmtId="4">
    <nc r="G254">
      <v>4382.3999999999996</v>
    </nc>
  </rcc>
  <rfmt sheetId="1" sqref="H254" start="0" length="0">
    <dxf>
      <font>
        <i val="0"/>
        <name val="Times New Roman CYR"/>
        <family val="1"/>
      </font>
    </dxf>
  </rfmt>
  <rfmt sheetId="1" sqref="I254" start="0" length="0">
    <dxf>
      <font>
        <i val="0"/>
        <name val="Times New Roman CYR"/>
        <family val="1"/>
      </font>
    </dxf>
  </rfmt>
  <rfmt sheetId="1" sqref="J254" start="0" length="0">
    <dxf>
      <font>
        <i val="0"/>
        <name val="Times New Roman CYR"/>
        <family val="1"/>
      </font>
    </dxf>
  </rfmt>
  <rfmt sheetId="1" sqref="K254" start="0" length="0">
    <dxf>
      <font>
        <i val="0"/>
        <name val="Times New Roman CYR"/>
        <family val="1"/>
      </font>
    </dxf>
  </rfmt>
  <rfmt sheetId="1" sqref="L254" start="0" length="0">
    <dxf>
      <font>
        <i val="0"/>
        <name val="Times New Roman CYR"/>
        <family val="1"/>
      </font>
    </dxf>
  </rfmt>
  <rfmt sheetId="1" sqref="A254:XFD254" start="0" length="0">
    <dxf>
      <font>
        <i val="0"/>
        <name val="Times New Roman CYR"/>
        <family val="1"/>
      </font>
    </dxf>
  </rfmt>
  <rcc rId="11127" sId="1">
    <nc r="H254">
      <v>4382.3999999999996</v>
    </nc>
  </rcc>
  <rfmt sheetId="1" sqref="G253">
    <dxf>
      <fill>
        <patternFill>
          <bgColor rgb="FF92D050"/>
        </patternFill>
      </fill>
    </dxf>
  </rfmt>
  <rcc rId="11128" sId="1">
    <oc r="G237">
      <f>G242+G249+G247+G241+G253+G238+G251</f>
    </oc>
    <nc r="G237">
      <f>G242+G249+G247+G241+G255+G238+G251+G245+G253</f>
    </nc>
  </rcc>
  <rrc rId="11129" sId="1" ref="A231:XFD232" action="insertRow"/>
  <rcc rId="11130" sId="1" odxf="1" dxf="1">
    <nc r="A231" t="inlineStr">
      <is>
        <t>Питание обучающихся в муниципальных организациях Республики Бурятия, осваивающих образовательные программы дошкольного образования, являющихся детьми отдельных категорий граждан, принимавших участие в специальной военной операции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131" sId="1" odxf="1" dxf="1">
    <nc r="B231" t="inlineStr">
      <is>
        <t>969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132" sId="1" odxf="1" dxf="1">
    <nc r="C231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133" sId="1" odxf="1" dxf="1">
    <nc r="D231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134" sId="1" odxf="1" dxf="1">
    <nc r="E231" t="inlineStr">
      <is>
        <t>10101 74880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231" start="0" length="0">
    <dxf>
      <font>
        <i/>
        <name val="Times New Roman"/>
        <family val="1"/>
      </font>
    </dxf>
  </rfmt>
  <rcc rId="11135" sId="1" odxf="1" dxf="1">
    <nc r="G231">
      <f>G232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136" sId="1" odxf="1" dxf="1">
    <nc r="A232" t="inlineStr">
      <is>
        <t>Субсидии бюджетным учреждениям на иные цели</t>
      </is>
    </nc>
    <odxf>
      <font>
        <name val="Times New Roman"/>
        <family val="1"/>
      </font>
      <fill>
        <patternFill patternType="none"/>
      </fill>
      <alignment horizontal="general"/>
    </odxf>
    <ndxf>
      <font>
        <color indexed="8"/>
        <name val="Times New Roman"/>
        <family val="1"/>
      </font>
      <fill>
        <patternFill patternType="solid"/>
      </fill>
      <alignment horizontal="left"/>
    </ndxf>
  </rcc>
  <rcc rId="11137" sId="1">
    <nc r="B232" t="inlineStr">
      <is>
        <t>969</t>
      </is>
    </nc>
  </rcc>
  <rcc rId="11138" sId="1">
    <nc r="C232" t="inlineStr">
      <is>
        <t>07</t>
      </is>
    </nc>
  </rcc>
  <rcc rId="11139" sId="1">
    <nc r="D232" t="inlineStr">
      <is>
        <t>01</t>
      </is>
    </nc>
  </rcc>
  <rcc rId="11140" sId="1">
    <nc r="E232" t="inlineStr">
      <is>
        <t>10101 74880</t>
      </is>
    </nc>
  </rcc>
  <rcc rId="11141" sId="1">
    <nc r="F232" t="inlineStr">
      <is>
        <t>612</t>
      </is>
    </nc>
  </rcc>
  <rcc rId="11142" sId="1" numFmtId="4">
    <nc r="G232">
      <v>324</v>
    </nc>
  </rcc>
  <rfmt sheetId="1" sqref="G231">
    <dxf>
      <fill>
        <patternFill>
          <bgColor rgb="FF92D050"/>
        </patternFill>
      </fill>
    </dxf>
  </rfmt>
  <rcc rId="11143" sId="1">
    <nc r="H232">
      <v>324</v>
    </nc>
  </rcc>
</revisions>
</file>

<file path=xl/revisions/revisionLog2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144" sId="1" numFmtId="4">
    <nc r="G331">
      <v>1500</v>
    </nc>
  </rcc>
  <rcc rId="11145" sId="1">
    <nc r="H331">
      <v>1500</v>
    </nc>
  </rcc>
  <rcc rId="11146" sId="1" numFmtId="4">
    <nc r="G254">
      <v>1523.6</v>
    </nc>
  </rcc>
  <rcc rId="11147" sId="1">
    <nc r="H254">
      <v>1523.6</v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232" sId="1" ref="A378:XFD378" action="insertRow">
    <undo index="65535" exp="area" ref3D="1" dr="$A$488:$XFD$488" dn="Z_B67934D4_E797_41BD_A015_871403995F47_.wvu.Rows" sId="1"/>
    <undo index="65535" exp="area" ref3D="1" dr="$A$461:$XFD$461" dn="Z_B67934D4_E797_41BD_A015_871403995F47_.wvu.Rows" sId="1"/>
    <undo index="65535" exp="area" ref3D="1" dr="$A$433:$XFD$433" dn="Z_B67934D4_E797_41BD_A015_871403995F47_.wvu.Rows" sId="1"/>
    <undo index="65535" exp="area" ref3D="1" dr="$A$415:$XFD$416" dn="Z_B67934D4_E797_41BD_A015_871403995F47_.wvu.Rows" sId="1"/>
    <undo index="65535" exp="area" ref3D="1" dr="$A$405:$XFD$406" dn="Z_B67934D4_E797_41BD_A015_871403995F47_.wvu.Rows" sId="1"/>
  </rrc>
  <rcc rId="6233" sId="1" odxf="1" dxf="1">
    <nc r="A378" t="inlineStr">
      <is>
        <t>ЖИЛИЩНО-КОММУНАЛЬНОЕ ХОЗЯЙСТВО</t>
      </is>
    </nc>
    <odxf>
      <font>
        <b val="0"/>
        <color indexed="8"/>
        <name val="Times New Roman"/>
        <family val="1"/>
      </font>
      <fill>
        <patternFill>
          <bgColor indexed="65"/>
        </patternFill>
      </fill>
      <alignment horizontal="left"/>
    </odxf>
    <ndxf>
      <font>
        <b/>
        <color indexed="8"/>
        <name val="Times New Roman"/>
        <family val="1"/>
      </font>
      <fill>
        <patternFill>
          <bgColor indexed="15"/>
        </patternFill>
      </fill>
      <alignment horizontal="general"/>
    </ndxf>
  </rcc>
  <rcc rId="6234" sId="1" odxf="1" dxf="1">
    <nc r="C378" t="inlineStr">
      <is>
        <t>05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15"/>
        </patternFill>
      </fill>
    </ndxf>
  </rcc>
  <rfmt sheetId="1" sqref="D378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E378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F378" start="0" length="0">
    <dxf>
      <font>
        <b/>
        <name val="Times New Roman"/>
        <family val="1"/>
      </font>
      <fill>
        <patternFill>
          <bgColor indexed="15"/>
        </patternFill>
      </fill>
    </dxf>
  </rfmt>
  <rfmt sheetId="1" sqref="G378" start="0" length="0">
    <dxf>
      <font>
        <b/>
        <name val="Times New Roman"/>
        <family val="1"/>
      </font>
      <fill>
        <patternFill>
          <bgColor indexed="15"/>
        </patternFill>
      </fill>
    </dxf>
  </rfmt>
  <rcc rId="6235" sId="1" odxf="1" dxf="1">
    <nc r="B378" t="inlineStr">
      <is>
        <t>971</t>
      </is>
    </nc>
    <ndxf>
      <font>
        <b/>
        <name val="Times New Roman"/>
        <family val="1"/>
      </font>
      <fill>
        <patternFill patternType="solid">
          <bgColor indexed="15"/>
        </patternFill>
      </fill>
    </ndxf>
  </rcc>
  <rcc rId="6236" sId="1">
    <nc r="G378">
      <f>G379</f>
    </nc>
  </rcc>
  <rcc rId="6237" sId="1">
    <oc r="G337">
      <f>G338+G355</f>
    </oc>
    <nc r="G337">
      <f>G338+G355+G378</f>
    </nc>
  </rcc>
</revisions>
</file>

<file path=xl/revisions/revisionLog2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148" sId="1" numFmtId="4">
    <nc r="G252">
      <v>28827.200000000001</v>
    </nc>
  </rcc>
  <rcc rId="11149" sId="1">
    <oc r="G253">
      <f>G254</f>
    </oc>
    <nc r="G253" t="inlineStr">
      <is>
        <t>,</t>
      </is>
    </nc>
  </rcc>
</revisions>
</file>

<file path=xl/revisions/revisionLog2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150" sId="1">
    <oc r="G253" t="inlineStr">
      <is>
        <t>,</t>
      </is>
    </oc>
    <nc r="G253">
      <f>G254</f>
    </nc>
  </rcc>
  <rcc rId="11151" sId="1">
    <nc r="G250">
      <f>136340.4</f>
    </nc>
  </rcc>
  <rcc rId="11152" sId="1">
    <nc r="H250">
      <v>136340.4</v>
    </nc>
  </rcc>
  <rcc rId="11153" sId="1" numFmtId="4">
    <nc r="G277">
      <v>30260.7</v>
    </nc>
  </rcc>
  <rcc rId="11154" sId="1">
    <nc r="H277">
      <v>30260.7</v>
    </nc>
  </rcc>
  <rcc rId="11155" sId="1">
    <nc r="G284">
      <f>395</f>
    </nc>
  </rcc>
  <rcc rId="11156" sId="1">
    <nc r="H284">
      <v>395</v>
    </nc>
  </rcc>
  <rcc rId="11157" sId="1" numFmtId="4">
    <nc r="G258">
      <v>28827.200000000001</v>
    </nc>
  </rcc>
  <rcc rId="11158" sId="1">
    <nc r="H258">
      <v>28827.200000000001</v>
    </nc>
  </rcc>
  <rcc rId="11159" sId="1" numFmtId="4">
    <oc r="G252">
      <v>28827.200000000001</v>
    </oc>
    <nc r="G252">
      <f>10804.3</f>
    </nc>
  </rcc>
  <rcc rId="11160" sId="1">
    <nc r="H252">
      <v>10804.3</v>
    </nc>
  </rcc>
</revisions>
</file>

<file path=xl/revisions/revisionLog2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161" sId="1" numFmtId="4">
    <nc r="G230">
      <v>552.70000000000005</v>
    </nc>
  </rcc>
  <rcc rId="11162" sId="1">
    <nc r="H230">
      <v>552.70000000000005</v>
    </nc>
  </rcc>
  <rcc rId="11163" sId="1">
    <nc r="G268">
      <f>8319</f>
    </nc>
  </rcc>
</revisions>
</file>

<file path=xl/revisions/revisionLog2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164" sId="1">
    <nc r="H268">
      <v>8319</v>
    </nc>
  </rcc>
  <rcc rId="11165" sId="1">
    <nc r="G391">
      <f>9321</f>
    </nc>
  </rcc>
  <rcc rId="11166" sId="1">
    <nc r="H391">
      <v>9321</v>
    </nc>
  </rcc>
  <rcc rId="11167" sId="1" numFmtId="4">
    <nc r="G619">
      <v>95</v>
    </nc>
  </rcc>
  <rcc rId="11168" sId="1" numFmtId="4">
    <nc r="G621">
      <v>1.3</v>
    </nc>
  </rcc>
  <rcc rId="11169" sId="1" numFmtId="4">
    <nc r="G622">
      <v>0.4</v>
    </nc>
  </rcc>
  <rcc rId="11170" sId="1">
    <nc r="H620">
      <v>1.7</v>
    </nc>
  </rcc>
  <rcc rId="11171" sId="1">
    <nc r="H619">
      <v>95</v>
    </nc>
  </rcc>
</revisions>
</file>

<file path=xl/revisions/revisionLog2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1172" sId="1" ref="A640:XFD731" action="insertRow"/>
  <rcc rId="11173" sId="1" odxf="1" dxf="1">
    <nc r="A640" t="inlineStr">
      <is>
        <t>Муниципальное казенное учреждение "Управление по инфраструктуре" Администрации МО "Селенгинский район"</t>
      </is>
    </nc>
    <odxf>
      <font>
        <b val="0"/>
        <color indexed="8"/>
        <name val="Times New Roman"/>
        <family val="1"/>
      </font>
      <fill>
        <patternFill>
          <bgColor indexed="65"/>
        </patternFill>
      </fill>
    </odxf>
    <ndxf>
      <font>
        <b/>
        <color indexed="8"/>
        <name val="Times New Roman"/>
        <family val="1"/>
      </font>
      <fill>
        <patternFill>
          <bgColor indexed="13"/>
        </patternFill>
      </fill>
    </ndxf>
  </rcc>
  <rcc rId="11174" sId="1" odxf="1" dxf="1">
    <nc r="B640" t="inlineStr">
      <is>
        <t>977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13"/>
        </patternFill>
      </fill>
    </ndxf>
  </rcc>
  <rfmt sheetId="1" sqref="C640" start="0" length="0">
    <dxf>
      <font>
        <b/>
        <name val="Times New Roman"/>
        <family val="1"/>
      </font>
      <fill>
        <patternFill patternType="solid">
          <bgColor indexed="13"/>
        </patternFill>
      </fill>
    </dxf>
  </rfmt>
  <rfmt sheetId="1" sqref="D640" start="0" length="0">
    <dxf>
      <font>
        <b/>
        <name val="Times New Roman"/>
        <family val="1"/>
      </font>
      <fill>
        <patternFill patternType="solid">
          <bgColor indexed="13"/>
        </patternFill>
      </fill>
    </dxf>
  </rfmt>
  <rfmt sheetId="1" sqref="E640" start="0" length="0">
    <dxf>
      <font>
        <b/>
        <name val="Times New Roman"/>
        <family val="1"/>
      </font>
      <fill>
        <patternFill patternType="solid">
          <bgColor indexed="13"/>
        </patternFill>
      </fill>
    </dxf>
  </rfmt>
  <rfmt sheetId="1" sqref="F640" start="0" length="0">
    <dxf>
      <font>
        <b/>
        <name val="Times New Roman"/>
        <family val="1"/>
      </font>
      <fill>
        <patternFill patternType="solid">
          <bgColor indexed="13"/>
        </patternFill>
      </fill>
    </dxf>
  </rfmt>
  <rcc rId="11175" sId="1" odxf="1" dxf="1">
    <nc r="G640">
      <f>G641+G668+G688+G714+G723+G709</f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13"/>
        </patternFill>
      </fill>
    </ndxf>
  </rcc>
  <rcc rId="11176" sId="1" odxf="1" dxf="1">
    <nc r="A641" t="inlineStr">
      <is>
        <t>ОБЩЕГОСУДАРСТВЕННЫЕ ВОПРОСЫ</t>
      </is>
    </nc>
    <odxf>
      <font>
        <b val="0"/>
        <color indexed="8"/>
        <name val="Times New Roman"/>
        <family val="1"/>
      </font>
      <fill>
        <patternFill>
          <bgColor indexed="65"/>
        </patternFill>
      </fill>
      <alignment horizontal="left"/>
    </odxf>
    <ndxf>
      <font>
        <b/>
        <color indexed="8"/>
        <name val="Times New Roman"/>
        <family val="1"/>
      </font>
      <fill>
        <patternFill>
          <bgColor indexed="15"/>
        </patternFill>
      </fill>
      <alignment horizontal="general"/>
    </ndxf>
  </rcc>
  <rcc rId="11177" sId="1" odxf="1" dxf="1">
    <nc r="B641" t="inlineStr">
      <is>
        <t>977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15"/>
        </patternFill>
      </fill>
    </ndxf>
  </rcc>
  <rcc rId="11178" sId="1" odxf="1" dxf="1">
    <nc r="C641" t="inlineStr">
      <is>
        <t>01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15"/>
        </patternFill>
      </fill>
    </ndxf>
  </rcc>
  <rfmt sheetId="1" sqref="D641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E641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F641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cc rId="11179" sId="1" odxf="1" dxf="1">
    <nc r="G641">
      <f>G642</f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15"/>
        </patternFill>
      </fill>
    </ndxf>
  </rcc>
  <rcc rId="11180" sId="1" odxf="1" dxf="1">
    <nc r="A642" t="inlineStr">
      <is>
        <t>Другие общегосударственные вопросы</t>
      </is>
    </nc>
    <odxf>
      <font>
        <b val="0"/>
        <color indexed="8"/>
        <name val="Times New Roman"/>
        <family val="1"/>
      </font>
      <fill>
        <patternFill>
          <bgColor indexed="65"/>
        </patternFill>
      </fill>
    </odxf>
    <ndxf>
      <font>
        <b/>
        <color indexed="8"/>
        <name val="Times New Roman"/>
        <family val="1"/>
      </font>
      <fill>
        <patternFill>
          <bgColor indexed="41"/>
        </patternFill>
      </fill>
    </ndxf>
  </rcc>
  <rcc rId="11181" sId="1" odxf="1" dxf="1">
    <nc r="B642" t="inlineStr">
      <is>
        <t>977</t>
      </is>
    </nc>
    <odxf>
      <font>
        <b val="0"/>
        <i val="0"/>
        <name val="Times New Roman"/>
        <family val="1"/>
      </font>
      <fill>
        <patternFill patternType="none">
          <bgColor indexed="65"/>
        </patternFill>
      </fill>
    </odxf>
    <ndxf>
      <font>
        <b/>
        <i/>
        <name val="Times New Roman"/>
        <family val="1"/>
      </font>
      <fill>
        <patternFill patternType="solid">
          <bgColor indexed="41"/>
        </patternFill>
      </fill>
    </ndxf>
  </rcc>
  <rcc rId="11182" sId="1" odxf="1" dxf="1">
    <nc r="C642" t="inlineStr">
      <is>
        <t>01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11183" sId="1" odxf="1" dxf="1">
    <nc r="D642" t="inlineStr">
      <is>
        <t>13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fmt sheetId="1" sqref="E642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F642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cc rId="11184" sId="1" odxf="1" dxf="1">
    <nc r="G642">
      <f>G647+G643</f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11185" sId="1" odxf="1" dxf="1">
    <nc r="A643" t="inlineStr">
      <is>
        <t>Муниципальная Программа «Развитие муниципальной службы в Селенгинском районе на 2020 - 2025 годы»</t>
      </is>
    </nc>
    <odxf>
      <font>
        <b val="0"/>
        <color indexed="8"/>
        <name val="Times New Roman"/>
        <family val="1"/>
      </font>
      <fill>
        <patternFill patternType="solid"/>
      </fill>
      <alignment horizontal="left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color indexed="8"/>
        <name val="Times New Roman"/>
        <family val="1"/>
      </font>
      <fill>
        <patternFill patternType="none"/>
      </fill>
      <alignment horizontal="general" vertical="top"/>
      <border outline="0">
        <left/>
        <right/>
        <top/>
        <bottom/>
      </border>
    </ndxf>
  </rcc>
  <rcc rId="11186" sId="1" odxf="1" dxf="1">
    <nc r="B643" t="inlineStr">
      <is>
        <t>977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1187" sId="1" odxf="1" dxf="1">
    <nc r="C643" t="inlineStr">
      <is>
        <t>01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1188" sId="1" odxf="1" dxf="1">
    <nc r="D643" t="inlineStr">
      <is>
        <t>13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1189" sId="1" odxf="1" dxf="1">
    <nc r="E643" t="inlineStr">
      <is>
        <t>01000 00000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F643" start="0" length="0">
    <dxf>
      <font>
        <b/>
        <name val="Times New Roman"/>
        <family val="1"/>
      </font>
    </dxf>
  </rfmt>
  <rcc rId="11190" sId="1" odxf="1" dxf="1">
    <nc r="G643">
      <f>G644</f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1191" sId="1" odxf="1" dxf="1">
    <nc r="A644" t="inlineStr">
      <is>
        <t>Основное мероприятие "Повышение квалификации, переподготовка муниципальных служащих"</t>
      </is>
    </nc>
    <odxf>
      <font>
        <i val="0"/>
        <color indexed="8"/>
        <name val="Times New Roman"/>
        <family val="1"/>
      </font>
      <fill>
        <patternFill patternType="solid"/>
      </fill>
      <alignment vertical="center"/>
    </odxf>
    <ndxf>
      <font>
        <i/>
        <color indexed="8"/>
        <name val="Times New Roman"/>
        <family val="1"/>
      </font>
      <fill>
        <patternFill patternType="none"/>
      </fill>
      <alignment vertical="top"/>
    </ndxf>
  </rcc>
  <rcc rId="11192" sId="1" odxf="1" dxf="1">
    <nc r="B644" t="inlineStr">
      <is>
        <t>977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193" sId="1" odxf="1" dxf="1">
    <nc r="C644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194" sId="1" odxf="1" dxf="1">
    <nc r="D644" t="inlineStr">
      <is>
        <t>13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195" sId="1" odxf="1" dxf="1">
    <nc r="E644" t="inlineStr">
      <is>
        <t xml:space="preserve">01002 00000 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644" start="0" length="0">
    <dxf>
      <font>
        <i/>
        <name val="Times New Roman"/>
        <family val="1"/>
      </font>
    </dxf>
  </rfmt>
  <rcc rId="11196" sId="1" odxf="1" dxf="1">
    <nc r="G644">
      <f>G645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197" sId="1" odxf="1" dxf="1">
    <nc r="A645" t="inlineStr">
      <is>
        <t>На обеспечение профессиональной подготовки на повышение квалификации глав муниципальных образований и муниципальных служащих</t>
      </is>
    </nc>
    <odxf>
      <font>
        <i val="0"/>
        <color indexed="8"/>
        <name val="Times New Roman"/>
        <family val="1"/>
      </font>
      <fill>
        <patternFill patternType="solid"/>
      </fill>
    </odxf>
    <ndxf>
      <font>
        <i/>
        <color indexed="8"/>
        <name val="Times New Roman"/>
        <family val="1"/>
      </font>
      <fill>
        <patternFill patternType="none"/>
      </fill>
    </ndxf>
  </rcc>
  <rcc rId="11198" sId="1" odxf="1" dxf="1">
    <nc r="B645" t="inlineStr">
      <is>
        <t>977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199" sId="1" odxf="1" dxf="1">
    <nc r="C645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200" sId="1" odxf="1" dxf="1">
    <nc r="D645" t="inlineStr">
      <is>
        <t>13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201" sId="1" odxf="1" dxf="1">
    <nc r="E645" t="inlineStr">
      <is>
        <t>01002 S2870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645" start="0" length="0">
    <dxf>
      <font>
        <i/>
        <name val="Times New Roman"/>
        <family val="1"/>
      </font>
    </dxf>
  </rfmt>
  <rcc rId="11202" sId="1" odxf="1" dxf="1">
    <nc r="G645">
      <f>G646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H645" start="0" length="0">
    <dxf>
      <font>
        <i/>
        <name val="Times New Roman CYR"/>
        <family val="1"/>
      </font>
    </dxf>
  </rfmt>
  <rfmt sheetId="1" sqref="I645" start="0" length="0">
    <dxf>
      <font>
        <i/>
        <name val="Times New Roman CYR"/>
        <family val="1"/>
      </font>
    </dxf>
  </rfmt>
  <rfmt sheetId="1" sqref="J645" start="0" length="0">
    <dxf>
      <font>
        <i/>
        <name val="Times New Roman CYR"/>
        <family val="1"/>
      </font>
    </dxf>
  </rfmt>
  <rfmt sheetId="1" sqref="K645" start="0" length="0">
    <dxf>
      <font>
        <i/>
        <name val="Times New Roman CYR"/>
        <family val="1"/>
      </font>
    </dxf>
  </rfmt>
  <rfmt sheetId="1" sqref="L645" start="0" length="0">
    <dxf>
      <font>
        <i/>
        <name val="Times New Roman CYR"/>
        <family val="1"/>
      </font>
    </dxf>
  </rfmt>
  <rfmt sheetId="1" sqref="A645:XFD645" start="0" length="0">
    <dxf>
      <font>
        <i/>
        <name val="Times New Roman CYR"/>
        <family val="1"/>
      </font>
    </dxf>
  </rfmt>
  <rcc rId="11203" sId="1" odxf="1" dxf="1">
    <nc r="A646" t="inlineStr">
      <is>
        <t>Закупка товаров, работ и услуг для государственных (муниципальных) нужд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11204" sId="1">
    <nc r="B646" t="inlineStr">
      <is>
        <t>977</t>
      </is>
    </nc>
  </rcc>
  <rcc rId="11205" sId="1">
    <nc r="C646" t="inlineStr">
      <is>
        <t>01</t>
      </is>
    </nc>
  </rcc>
  <rcc rId="11206" sId="1">
    <nc r="D646" t="inlineStr">
      <is>
        <t>13</t>
      </is>
    </nc>
  </rcc>
  <rcc rId="11207" sId="1">
    <nc r="E646" t="inlineStr">
      <is>
        <t>01002 S2870</t>
      </is>
    </nc>
  </rcc>
  <rcc rId="11208" sId="1" odxf="1" dxf="1">
    <nc r="F646" t="inlineStr">
      <is>
        <t>244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fmt sheetId="1" sqref="G646" start="0" length="0">
    <dxf>
      <fill>
        <patternFill patternType="solid">
          <bgColor theme="0"/>
        </patternFill>
      </fill>
    </dxf>
  </rfmt>
  <rcc rId="11209" sId="1" odxf="1" dxf="1">
    <nc r="A647" t="inlineStr">
      <is>
        <t>Непрограммные расходы</t>
      </is>
    </nc>
    <odxf>
      <font>
        <b val="0"/>
        <color indexed="8"/>
        <name val="Times New Roman"/>
        <family val="1"/>
      </font>
      <fill>
        <patternFill patternType="solid"/>
      </fill>
    </odxf>
    <ndxf>
      <font>
        <b/>
        <color indexed="8"/>
        <name val="Times New Roman"/>
        <family val="1"/>
      </font>
      <fill>
        <patternFill patternType="none"/>
      </fill>
    </ndxf>
  </rcc>
  <rcc rId="11210" sId="1" odxf="1" dxf="1">
    <nc r="B647" t="inlineStr">
      <is>
        <t>977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1211" sId="1" odxf="1" dxf="1">
    <nc r="C647" t="inlineStr">
      <is>
        <t>01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1212" sId="1" odxf="1" dxf="1">
    <nc r="D647" t="inlineStr">
      <is>
        <t>13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1213" sId="1" odxf="1" dxf="1">
    <nc r="E647" t="inlineStr">
      <is>
        <t>99900 00000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F647" start="0" length="0">
    <dxf>
      <font>
        <b/>
        <name val="Times New Roman"/>
        <family val="1"/>
      </font>
    </dxf>
  </rfmt>
  <rcc rId="11214" sId="1" odxf="1" dxf="1">
    <nc r="G647">
      <f>G653+G660+G648+G665</f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1215" sId="1" odxf="1" dxf="1">
    <nc r="A648" t="inlineStr">
      <is>
        <t>За достижение показателей деятельности органов исполнительной власти Республики Бурятия</t>
      </is>
    </nc>
    <odxf>
      <font>
        <i val="0"/>
        <color indexed="8"/>
        <name val="Times New Roman"/>
        <family val="1"/>
      </font>
      <fill>
        <patternFill patternType="solid"/>
      </fill>
      <alignment horizontal="left" vertical="center"/>
    </odxf>
    <ndxf>
      <font>
        <i/>
        <color indexed="8"/>
        <name val="Times New Roman"/>
        <family val="1"/>
      </font>
      <fill>
        <patternFill patternType="none"/>
      </fill>
      <alignment horizontal="general" vertical="top"/>
    </ndxf>
  </rcc>
  <rcc rId="11216" sId="1" odxf="1" dxf="1">
    <nc r="B648" t="inlineStr">
      <is>
        <t>977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217" sId="1" odxf="1" dxf="1">
    <nc r="C648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218" sId="1" odxf="1" dxf="1">
    <nc r="D648" t="inlineStr">
      <is>
        <t>13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219" sId="1" odxf="1" dxf="1">
    <nc r="E648" t="inlineStr">
      <is>
        <t>99900 55493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648" start="0" length="0">
    <dxf>
      <font>
        <b/>
        <name val="Times New Roman"/>
        <family val="1"/>
      </font>
    </dxf>
  </rfmt>
  <rcc rId="11220" sId="1" odxf="1" dxf="1">
    <nc r="G648">
      <f>SUM(G649:G652)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221" sId="1" odxf="1" dxf="1">
    <nc r="A649" t="inlineStr">
      <is>
        <t xml:space="preserve">Фонд оплаты труда учреждений </t>
      </is>
    </nc>
    <odxf>
      <font>
        <color indexed="8"/>
        <name val="Times New Roman"/>
        <family val="1"/>
      </font>
      <numFmt numFmtId="0" formatCode="General"/>
      <fill>
        <patternFill patternType="solid"/>
      </fill>
      <alignment vertical="center"/>
    </odxf>
    <ndxf>
      <font>
        <color indexed="8"/>
        <name val="Times New Roman"/>
        <family val="1"/>
      </font>
      <numFmt numFmtId="30" formatCode="@"/>
      <fill>
        <patternFill patternType="none"/>
      </fill>
      <alignment vertical="top"/>
    </ndxf>
  </rcc>
  <rcc rId="11222" sId="1">
    <nc r="B649" t="inlineStr">
      <is>
        <t>977</t>
      </is>
    </nc>
  </rcc>
  <rcc rId="11223" sId="1">
    <nc r="C649" t="inlineStr">
      <is>
        <t>01</t>
      </is>
    </nc>
  </rcc>
  <rcc rId="11224" sId="1" odxf="1" dxf="1">
    <nc r="D649" t="inlineStr">
      <is>
        <t>13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225" sId="1">
    <nc r="E649" t="inlineStr">
      <is>
        <t>99900 55493</t>
      </is>
    </nc>
  </rcc>
  <rcc rId="11226" sId="1">
    <nc r="F649" t="inlineStr">
      <is>
        <t>111</t>
      </is>
    </nc>
  </rcc>
  <rcc rId="11227" sId="1">
    <nc r="A650" t="inlineStr">
      <is>
        <t>Взносы по обязательному социальному страхованию на выплаты по оплате труда работников и иные выплаты работникам учреждений</t>
      </is>
    </nc>
  </rcc>
  <rcc rId="11228" sId="1">
    <nc r="B650" t="inlineStr">
      <is>
        <t>977</t>
      </is>
    </nc>
  </rcc>
  <rcc rId="11229" sId="1">
    <nc r="C650" t="inlineStr">
      <is>
        <t>01</t>
      </is>
    </nc>
  </rcc>
  <rcc rId="11230" sId="1" odxf="1" dxf="1">
    <nc r="D650" t="inlineStr">
      <is>
        <t>13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231" sId="1">
    <nc r="E650" t="inlineStr">
      <is>
        <t>99900 55493</t>
      </is>
    </nc>
  </rcc>
  <rcc rId="11232" sId="1">
    <nc r="F650" t="inlineStr">
      <is>
        <t>119</t>
      </is>
    </nc>
  </rcc>
  <rcc rId="11233" sId="1" odxf="1" dxf="1">
    <nc r="A651" t="inlineStr">
      <is>
        <t>Фонд оплаты труда государственных (муниципальных) органов</t>
      </is>
    </nc>
    <odxf>
      <font>
        <color indexed="8"/>
        <name val="Times New Roman"/>
        <family val="1"/>
      </font>
      <numFmt numFmtId="0" formatCode="General"/>
      <fill>
        <patternFill patternType="solid"/>
      </fill>
      <alignment vertical="center"/>
    </odxf>
    <ndxf>
      <font>
        <color indexed="8"/>
        <name val="Times New Roman"/>
        <family val="1"/>
      </font>
      <numFmt numFmtId="30" formatCode="@"/>
      <fill>
        <patternFill patternType="none"/>
      </fill>
      <alignment vertical="top"/>
    </ndxf>
  </rcc>
  <rcc rId="11234" sId="1">
    <nc r="B651" t="inlineStr">
      <is>
        <t>977</t>
      </is>
    </nc>
  </rcc>
  <rcc rId="11235" sId="1">
    <nc r="C651" t="inlineStr">
      <is>
        <t>01</t>
      </is>
    </nc>
  </rcc>
  <rcc rId="11236" sId="1" odxf="1" dxf="1">
    <nc r="D651" t="inlineStr">
      <is>
        <t>13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237" sId="1">
    <nc r="E651" t="inlineStr">
      <is>
        <t>99900 55493</t>
      </is>
    </nc>
  </rcc>
  <rcc rId="11238" sId="1">
    <nc r="F651" t="inlineStr">
      <is>
        <t>121</t>
      </is>
    </nc>
  </rcc>
  <rcc rId="11239" sId="1">
    <nc r="A652" t="inlineStr">
      <is>
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</is>
    </nc>
  </rcc>
  <rcc rId="11240" sId="1">
    <nc r="B652" t="inlineStr">
      <is>
        <t>977</t>
      </is>
    </nc>
  </rcc>
  <rcc rId="11241" sId="1">
    <nc r="C652" t="inlineStr">
      <is>
        <t>01</t>
      </is>
    </nc>
  </rcc>
  <rcc rId="11242" sId="1" odxf="1" dxf="1">
    <nc r="D652" t="inlineStr">
      <is>
        <t>13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243" sId="1">
    <nc r="E652" t="inlineStr">
      <is>
        <t>99900 55493</t>
      </is>
    </nc>
  </rcc>
  <rcc rId="11244" sId="1">
    <nc r="F652" t="inlineStr">
      <is>
        <t>129</t>
      </is>
    </nc>
  </rcc>
  <rcc rId="11245" sId="1" odxf="1" dxf="1">
    <nc r="A653" t="inlineStr">
      <is>
        <t>Расходы на обеспечение деятельности (оказание услуг) муниципальных учреждений</t>
      </is>
    </nc>
    <odxf>
      <font>
        <b val="0"/>
        <color indexed="8"/>
        <name val="Times New Roman"/>
        <family val="1"/>
      </font>
      <fill>
        <patternFill>
          <bgColor indexed="65"/>
        </patternFill>
      </fill>
      <alignment vertical="center"/>
    </odxf>
    <ndxf>
      <font>
        <b/>
        <color indexed="8"/>
        <name val="Times New Roman"/>
        <family val="1"/>
      </font>
      <fill>
        <patternFill>
          <bgColor indexed="9"/>
        </patternFill>
      </fill>
      <alignment vertical="top"/>
    </ndxf>
  </rcc>
  <rcc rId="11246" sId="1" odxf="1" dxf="1">
    <nc r="B653" t="inlineStr">
      <is>
        <t>977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1247" sId="1" odxf="1" dxf="1">
    <nc r="C653" t="inlineStr">
      <is>
        <t>01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1248" sId="1" odxf="1" dxf="1">
    <nc r="D653" t="inlineStr">
      <is>
        <t>13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1249" sId="1" odxf="1" dxf="1">
    <nc r="E653" t="inlineStr">
      <is>
        <t>99900 83200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F653" start="0" length="0">
    <dxf>
      <font>
        <b/>
        <name val="Times New Roman"/>
        <family val="1"/>
      </font>
    </dxf>
  </rfmt>
  <rcc rId="11250" sId="1" odxf="1" dxf="1">
    <nc r="G653">
      <f>G654</f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1251" sId="1" odxf="1" dxf="1">
    <nc r="A654" t="inlineStr">
      <is>
        <t>Расходы на обеспечение деятельности учреждений по инфраструктуре</t>
      </is>
    </nc>
    <odxf>
      <font>
        <i val="0"/>
        <color indexed="8"/>
        <name val="Times New Roman"/>
        <family val="1"/>
      </font>
      <fill>
        <patternFill patternType="solid"/>
      </fill>
    </odxf>
    <ndxf>
      <font>
        <i/>
        <color indexed="8"/>
        <name val="Times New Roman"/>
        <family val="1"/>
      </font>
      <fill>
        <patternFill patternType="none"/>
      </fill>
    </ndxf>
  </rcc>
  <rcc rId="11252" sId="1" odxf="1" dxf="1">
    <nc r="B654" t="inlineStr">
      <is>
        <t>977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253" sId="1" odxf="1" dxf="1">
    <nc r="C654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254" sId="1" odxf="1" dxf="1">
    <nc r="D654" t="inlineStr">
      <is>
        <t>13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255" sId="1" odxf="1" dxf="1">
    <nc r="E654" t="inlineStr">
      <is>
        <t>99900 83220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654" start="0" length="0">
    <dxf>
      <font>
        <i/>
        <name val="Times New Roman"/>
        <family val="1"/>
      </font>
    </dxf>
  </rfmt>
  <rcc rId="11256" sId="1" odxf="1" dxf="1">
    <nc r="G654">
      <f>SUM(G655:G659)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257" sId="1" odxf="1" dxf="1">
    <nc r="A655" t="inlineStr">
      <is>
        <t xml:space="preserve">Фонд оплаты труда учреждений </t>
      </is>
    </nc>
    <odxf>
      <font>
        <color indexed="8"/>
        <name val="Times New Roman"/>
        <family val="1"/>
      </font>
      <numFmt numFmtId="0" formatCode="General"/>
      <fill>
        <patternFill patternType="solid"/>
      </fill>
      <alignment vertical="center"/>
    </odxf>
    <ndxf>
      <font>
        <color indexed="8"/>
        <name val="Times New Roman"/>
        <family val="1"/>
      </font>
      <numFmt numFmtId="30" formatCode="@"/>
      <fill>
        <patternFill patternType="none"/>
      </fill>
      <alignment vertical="top"/>
    </ndxf>
  </rcc>
  <rcc rId="11258" sId="1">
    <nc r="B655" t="inlineStr">
      <is>
        <t>977</t>
      </is>
    </nc>
  </rcc>
  <rcc rId="11259" sId="1">
    <nc r="C655" t="inlineStr">
      <is>
        <t>01</t>
      </is>
    </nc>
  </rcc>
  <rcc rId="11260" sId="1">
    <nc r="D655" t="inlineStr">
      <is>
        <t>13</t>
      </is>
    </nc>
  </rcc>
  <rcc rId="11261" sId="1">
    <nc r="E655" t="inlineStr">
      <is>
        <t>99900 83220</t>
      </is>
    </nc>
  </rcc>
  <rcc rId="11262" sId="1">
    <nc r="F655" t="inlineStr">
      <is>
        <t>111</t>
      </is>
    </nc>
  </rcc>
  <rcc rId="11263" sId="1">
    <nc r="A656" t="inlineStr">
      <is>
        <t>Взносы по обязательному социальному страхованию на выплаты по оплате труда работников и иные выплаты работникам учреждений</t>
      </is>
    </nc>
  </rcc>
  <rcc rId="11264" sId="1">
    <nc r="B656" t="inlineStr">
      <is>
        <t>977</t>
      </is>
    </nc>
  </rcc>
  <rcc rId="11265" sId="1">
    <nc r="C656" t="inlineStr">
      <is>
        <t>01</t>
      </is>
    </nc>
  </rcc>
  <rcc rId="11266" sId="1">
    <nc r="D656" t="inlineStr">
      <is>
        <t>13</t>
      </is>
    </nc>
  </rcc>
  <rcc rId="11267" sId="1">
    <nc r="E656" t="inlineStr">
      <is>
        <t>99900 83220</t>
      </is>
    </nc>
  </rcc>
  <rcc rId="11268" sId="1">
    <nc r="F656" t="inlineStr">
      <is>
        <t>119</t>
      </is>
    </nc>
  </rcc>
  <rcc rId="11269" sId="1">
    <nc r="A657" t="inlineStr">
      <is>
        <t>Фонд оплаты труда государственных (муниципальных) органов</t>
      </is>
    </nc>
  </rcc>
  <rcc rId="11270" sId="1">
    <nc r="B657" t="inlineStr">
      <is>
        <t>977</t>
      </is>
    </nc>
  </rcc>
  <rcc rId="11271" sId="1">
    <nc r="C657" t="inlineStr">
      <is>
        <t>01</t>
      </is>
    </nc>
  </rcc>
  <rcc rId="11272" sId="1">
    <nc r="D657" t="inlineStr">
      <is>
        <t>13</t>
      </is>
    </nc>
  </rcc>
  <rcc rId="11273" sId="1">
    <nc r="E657" t="inlineStr">
      <is>
        <t>99900 83220</t>
      </is>
    </nc>
  </rcc>
  <rcc rId="11274" sId="1">
    <nc r="F657" t="inlineStr">
      <is>
        <t>121</t>
      </is>
    </nc>
  </rcc>
  <rfmt sheetId="1" sqref="G657" start="0" length="0">
    <dxf>
      <fill>
        <patternFill patternType="solid">
          <bgColor theme="0"/>
        </patternFill>
      </fill>
    </dxf>
  </rfmt>
  <rcc rId="11275" sId="1">
    <nc r="A658" t="inlineStr">
      <is>
        <t>Иные выплаты персоналу, за исключением фонда оплаты труда</t>
      </is>
    </nc>
  </rcc>
  <rcc rId="11276" sId="1">
    <nc r="B658" t="inlineStr">
      <is>
        <t>977</t>
      </is>
    </nc>
  </rcc>
  <rcc rId="11277" sId="1">
    <nc r="C658" t="inlineStr">
      <is>
        <t>01</t>
      </is>
    </nc>
  </rcc>
  <rcc rId="11278" sId="1">
    <nc r="D658" t="inlineStr">
      <is>
        <t>13</t>
      </is>
    </nc>
  </rcc>
  <rcc rId="11279" sId="1">
    <nc r="E658" t="inlineStr">
      <is>
        <t>99900 83220</t>
      </is>
    </nc>
  </rcc>
  <rcc rId="11280" sId="1">
    <nc r="F658" t="inlineStr">
      <is>
        <t>122</t>
      </is>
    </nc>
  </rcc>
  <rfmt sheetId="1" sqref="G658" start="0" length="0">
    <dxf>
      <fill>
        <patternFill patternType="solid">
          <bgColor theme="0"/>
        </patternFill>
      </fill>
    </dxf>
  </rfmt>
  <rcc rId="11281" sId="1">
    <nc r="A659" t="inlineStr">
      <is>
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</is>
    </nc>
  </rcc>
  <rcc rId="11282" sId="1">
    <nc r="B659" t="inlineStr">
      <is>
        <t>977</t>
      </is>
    </nc>
  </rcc>
  <rcc rId="11283" sId="1">
    <nc r="C659" t="inlineStr">
      <is>
        <t>01</t>
      </is>
    </nc>
  </rcc>
  <rcc rId="11284" sId="1">
    <nc r="D659" t="inlineStr">
      <is>
        <t>13</t>
      </is>
    </nc>
  </rcc>
  <rcc rId="11285" sId="1">
    <nc r="E659" t="inlineStr">
      <is>
        <t>99900 83220</t>
      </is>
    </nc>
  </rcc>
  <rcc rId="11286" sId="1">
    <nc r="F659" t="inlineStr">
      <is>
        <t>129</t>
      </is>
    </nc>
  </rcc>
  <rfmt sheetId="1" sqref="G659" start="0" length="0">
    <dxf>
      <fill>
        <patternFill patternType="solid">
          <bgColor theme="0"/>
        </patternFill>
      </fill>
    </dxf>
  </rfmt>
  <rcc rId="11287" sId="1" odxf="1" dxf="1">
    <nc r="A660" t="inlineStr">
      <is>
        <t>Софинансирование расходных обязательств муниципальных районов (городских округов)</t>
      </is>
    </nc>
    <odxf>
      <font>
        <i val="0"/>
        <color indexed="8"/>
        <name val="Times New Roman"/>
        <family val="1"/>
      </font>
      <fill>
        <patternFill patternType="solid"/>
      </fill>
      <alignment horizontal="left"/>
    </odxf>
    <ndxf>
      <font>
        <i/>
        <color indexed="8"/>
        <name val="Times New Roman"/>
        <family val="1"/>
      </font>
      <fill>
        <patternFill patternType="none"/>
      </fill>
      <alignment horizontal="general"/>
    </ndxf>
  </rcc>
  <rcc rId="11288" sId="1" odxf="1" dxf="1">
    <nc r="B660" t="inlineStr">
      <is>
        <t>977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289" sId="1" odxf="1" dxf="1">
    <nc r="C660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290" sId="1" odxf="1" dxf="1">
    <nc r="D660" t="inlineStr">
      <is>
        <t>13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291" sId="1" odxf="1" dxf="1">
    <nc r="E660" t="inlineStr">
      <is>
        <t>99900 S2160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660" start="0" length="0">
    <dxf>
      <font>
        <i/>
        <name val="Times New Roman"/>
        <family val="1"/>
      </font>
    </dxf>
  </rfmt>
  <rcc rId="11292" sId="1" odxf="1" dxf="1">
    <nc r="G660">
      <f>SUM(G661:G664)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H660" start="0" length="0">
    <dxf>
      <font>
        <i/>
        <name val="Times New Roman CYR"/>
        <family val="1"/>
      </font>
    </dxf>
  </rfmt>
  <rfmt sheetId="1" sqref="I660" start="0" length="0">
    <dxf>
      <font>
        <i/>
        <name val="Times New Roman CYR"/>
        <family val="1"/>
      </font>
    </dxf>
  </rfmt>
  <rfmt sheetId="1" sqref="J660" start="0" length="0">
    <dxf>
      <font>
        <i/>
        <name val="Times New Roman CYR"/>
        <family val="1"/>
      </font>
    </dxf>
  </rfmt>
  <rfmt sheetId="1" sqref="K660" start="0" length="0">
    <dxf>
      <font>
        <i/>
        <name val="Times New Roman CYR"/>
        <family val="1"/>
      </font>
    </dxf>
  </rfmt>
  <rfmt sheetId="1" sqref="L660" start="0" length="0">
    <dxf>
      <font>
        <i/>
        <name val="Times New Roman CYR"/>
        <family val="1"/>
      </font>
    </dxf>
  </rfmt>
  <rfmt sheetId="1" sqref="A660:XFD660" start="0" length="0">
    <dxf>
      <font>
        <i/>
        <name val="Times New Roman CYR"/>
        <family val="1"/>
      </font>
    </dxf>
  </rfmt>
  <rcc rId="11293" sId="1" odxf="1" dxf="1">
    <nc r="A661" t="inlineStr">
      <is>
        <t xml:space="preserve">Фонд оплаты труда учреждений </t>
      </is>
    </nc>
    <odxf>
      <font>
        <color indexed="8"/>
        <name val="Times New Roman"/>
        <family val="1"/>
      </font>
      <numFmt numFmtId="0" formatCode="General"/>
      <fill>
        <patternFill patternType="solid"/>
      </fill>
      <alignment vertical="center"/>
    </odxf>
    <ndxf>
      <font>
        <color indexed="8"/>
        <name val="Times New Roman"/>
        <family val="1"/>
      </font>
      <numFmt numFmtId="30" formatCode="@"/>
      <fill>
        <patternFill patternType="none"/>
      </fill>
      <alignment vertical="top"/>
    </ndxf>
  </rcc>
  <rcc rId="11294" sId="1">
    <nc r="B661" t="inlineStr">
      <is>
        <t>977</t>
      </is>
    </nc>
  </rcc>
  <rcc rId="11295" sId="1">
    <nc r="C661" t="inlineStr">
      <is>
        <t>01</t>
      </is>
    </nc>
  </rcc>
  <rcc rId="11296" sId="1">
    <nc r="D661" t="inlineStr">
      <is>
        <t>13</t>
      </is>
    </nc>
  </rcc>
  <rcc rId="11297" sId="1">
    <nc r="E661" t="inlineStr">
      <is>
        <t>99900  S2160</t>
      </is>
    </nc>
  </rcc>
  <rcc rId="11298" sId="1">
    <nc r="F661" t="inlineStr">
      <is>
        <t>111</t>
      </is>
    </nc>
  </rcc>
  <rfmt sheetId="1" sqref="H661" start="0" length="0">
    <dxf>
      <font>
        <i/>
        <name val="Times New Roman CYR"/>
        <family val="1"/>
      </font>
    </dxf>
  </rfmt>
  <rfmt sheetId="1" sqref="I661" start="0" length="0">
    <dxf>
      <font>
        <i/>
        <name val="Times New Roman CYR"/>
        <family val="1"/>
      </font>
    </dxf>
  </rfmt>
  <rfmt sheetId="1" sqref="J661" start="0" length="0">
    <dxf>
      <font>
        <i/>
        <name val="Times New Roman CYR"/>
        <family val="1"/>
      </font>
    </dxf>
  </rfmt>
  <rfmt sheetId="1" sqref="K661" start="0" length="0">
    <dxf>
      <font>
        <i/>
        <name val="Times New Roman CYR"/>
        <family val="1"/>
      </font>
    </dxf>
  </rfmt>
  <rfmt sheetId="1" sqref="L661" start="0" length="0">
    <dxf>
      <font>
        <i/>
        <name val="Times New Roman CYR"/>
        <family val="1"/>
      </font>
    </dxf>
  </rfmt>
  <rfmt sheetId="1" sqref="A661:XFD661" start="0" length="0">
    <dxf>
      <font>
        <i/>
        <name val="Times New Roman CYR"/>
        <family val="1"/>
      </font>
    </dxf>
  </rfmt>
  <rcc rId="11299" sId="1">
    <nc r="A662" t="inlineStr">
      <is>
        <t>Взносы по обязательному социальному страхованию на выплаты по оплате труда работников и иные выплаты работникам учреждений</t>
      </is>
    </nc>
  </rcc>
  <rcc rId="11300" sId="1">
    <nc r="B662" t="inlineStr">
      <is>
        <t>977</t>
      </is>
    </nc>
  </rcc>
  <rcc rId="11301" sId="1">
    <nc r="C662" t="inlineStr">
      <is>
        <t>01</t>
      </is>
    </nc>
  </rcc>
  <rcc rId="11302" sId="1">
    <nc r="D662" t="inlineStr">
      <is>
        <t>13</t>
      </is>
    </nc>
  </rcc>
  <rcc rId="11303" sId="1">
    <nc r="E662" t="inlineStr">
      <is>
        <t>99900 S2160</t>
      </is>
    </nc>
  </rcc>
  <rcc rId="11304" sId="1">
    <nc r="F662" t="inlineStr">
      <is>
        <t>119</t>
      </is>
    </nc>
  </rcc>
  <rfmt sheetId="1" sqref="H662" start="0" length="0">
    <dxf>
      <font>
        <i/>
        <name val="Times New Roman CYR"/>
        <family val="1"/>
      </font>
    </dxf>
  </rfmt>
  <rfmt sheetId="1" sqref="I662" start="0" length="0">
    <dxf>
      <font>
        <i/>
        <name val="Times New Roman CYR"/>
        <family val="1"/>
      </font>
    </dxf>
  </rfmt>
  <rfmt sheetId="1" sqref="J662" start="0" length="0">
    <dxf>
      <font>
        <i/>
        <name val="Times New Roman CYR"/>
        <family val="1"/>
      </font>
    </dxf>
  </rfmt>
  <rfmt sheetId="1" sqref="K662" start="0" length="0">
    <dxf>
      <font>
        <i/>
        <name val="Times New Roman CYR"/>
        <family val="1"/>
      </font>
    </dxf>
  </rfmt>
  <rfmt sheetId="1" sqref="L662" start="0" length="0">
    <dxf>
      <font>
        <i/>
        <name val="Times New Roman CYR"/>
        <family val="1"/>
      </font>
    </dxf>
  </rfmt>
  <rfmt sheetId="1" sqref="A662:XFD662" start="0" length="0">
    <dxf>
      <font>
        <i/>
        <name val="Times New Roman CYR"/>
        <family val="1"/>
      </font>
    </dxf>
  </rfmt>
  <rcc rId="11305" sId="1">
    <nc r="A663" t="inlineStr">
      <is>
        <t>Фонд оплаты труда государственных (муниципальных) органов</t>
      </is>
    </nc>
  </rcc>
  <rcc rId="11306" sId="1">
    <nc r="B663" t="inlineStr">
      <is>
        <t>977</t>
      </is>
    </nc>
  </rcc>
  <rcc rId="11307" sId="1">
    <nc r="C663" t="inlineStr">
      <is>
        <t>01</t>
      </is>
    </nc>
  </rcc>
  <rcc rId="11308" sId="1">
    <nc r="D663" t="inlineStr">
      <is>
        <t>13</t>
      </is>
    </nc>
  </rcc>
  <rcc rId="11309" sId="1">
    <nc r="E663" t="inlineStr">
      <is>
        <t>99900  S2160</t>
      </is>
    </nc>
  </rcc>
  <rcc rId="11310" sId="1">
    <nc r="F663" t="inlineStr">
      <is>
        <t>121</t>
      </is>
    </nc>
  </rcc>
  <rfmt sheetId="1" sqref="H663" start="0" length="0">
    <dxf>
      <font>
        <i/>
        <name val="Times New Roman CYR"/>
        <family val="1"/>
      </font>
    </dxf>
  </rfmt>
  <rfmt sheetId="1" sqref="I663" start="0" length="0">
    <dxf>
      <font>
        <i/>
        <name val="Times New Roman CYR"/>
        <family val="1"/>
      </font>
    </dxf>
  </rfmt>
  <rfmt sheetId="1" sqref="J663" start="0" length="0">
    <dxf>
      <font>
        <i/>
        <name val="Times New Roman CYR"/>
        <family val="1"/>
      </font>
    </dxf>
  </rfmt>
  <rfmt sheetId="1" sqref="K663" start="0" length="0">
    <dxf>
      <font>
        <i/>
        <name val="Times New Roman CYR"/>
        <family val="1"/>
      </font>
    </dxf>
  </rfmt>
  <rfmt sheetId="1" sqref="L663" start="0" length="0">
    <dxf>
      <font>
        <i/>
        <name val="Times New Roman CYR"/>
        <family val="1"/>
      </font>
    </dxf>
  </rfmt>
  <rfmt sheetId="1" sqref="A663:XFD663" start="0" length="0">
    <dxf>
      <font>
        <i/>
        <name val="Times New Roman CYR"/>
        <family val="1"/>
      </font>
    </dxf>
  </rfmt>
  <rcc rId="11311" sId="1">
    <nc r="A664" t="inlineStr">
      <is>
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</is>
    </nc>
  </rcc>
  <rcc rId="11312" sId="1">
    <nc r="B664" t="inlineStr">
      <is>
        <t>977</t>
      </is>
    </nc>
  </rcc>
  <rcc rId="11313" sId="1">
    <nc r="C664" t="inlineStr">
      <is>
        <t>01</t>
      </is>
    </nc>
  </rcc>
  <rcc rId="11314" sId="1">
    <nc r="D664" t="inlineStr">
      <is>
        <t>13</t>
      </is>
    </nc>
  </rcc>
  <rcc rId="11315" sId="1">
    <nc r="E664" t="inlineStr">
      <is>
        <t>99900 S2160</t>
      </is>
    </nc>
  </rcc>
  <rcc rId="11316" sId="1">
    <nc r="F664" t="inlineStr">
      <is>
        <t>129</t>
      </is>
    </nc>
  </rcc>
  <rfmt sheetId="1" sqref="H664" start="0" length="0">
    <dxf>
      <font>
        <i/>
        <name val="Times New Roman CYR"/>
        <family val="1"/>
      </font>
    </dxf>
  </rfmt>
  <rfmt sheetId="1" sqref="I664" start="0" length="0">
    <dxf>
      <font>
        <i/>
        <name val="Times New Roman CYR"/>
        <family val="1"/>
      </font>
    </dxf>
  </rfmt>
  <rfmt sheetId="1" sqref="J664" start="0" length="0">
    <dxf>
      <font>
        <i/>
        <name val="Times New Roman CYR"/>
        <family val="1"/>
      </font>
    </dxf>
  </rfmt>
  <rfmt sheetId="1" sqref="K664" start="0" length="0">
    <dxf>
      <font>
        <i/>
        <name val="Times New Roman CYR"/>
        <family val="1"/>
      </font>
    </dxf>
  </rfmt>
  <rfmt sheetId="1" sqref="L664" start="0" length="0">
    <dxf>
      <font>
        <i/>
        <name val="Times New Roman CYR"/>
        <family val="1"/>
      </font>
    </dxf>
  </rfmt>
  <rfmt sheetId="1" sqref="A664:XFD664" start="0" length="0">
    <dxf>
      <font>
        <i/>
        <name val="Times New Roman CYR"/>
        <family val="1"/>
      </font>
    </dxf>
  </rfmt>
  <rcc rId="11317" sId="1" odxf="1" dxf="1">
    <nc r="A665" t="inlineStr">
      <is>
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</is>
    </nc>
    <odxf>
      <font>
        <i val="0"/>
        <color indexed="8"/>
        <name val="Times New Roman"/>
        <family val="1"/>
      </font>
    </odxf>
    <ndxf>
      <font>
        <i/>
        <color indexed="8"/>
        <name val="Times New Roman"/>
        <family val="1"/>
      </font>
    </ndxf>
  </rcc>
  <rcc rId="11318" sId="1" odxf="1" dxf="1">
    <nc r="B665" t="inlineStr">
      <is>
        <t>977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319" sId="1" odxf="1" dxf="1">
    <nc r="C665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320" sId="1" odxf="1" dxf="1">
    <nc r="D665" t="inlineStr">
      <is>
        <t>13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321" sId="1" odxf="1" dxf="1">
    <nc r="E665" t="inlineStr">
      <is>
        <t>99900 S4760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665" start="0" length="0">
    <dxf>
      <font>
        <i/>
        <name val="Times New Roman"/>
        <family val="1"/>
      </font>
    </dxf>
  </rfmt>
  <rcc rId="11322" sId="1" odxf="1" dxf="1">
    <nc r="G665">
      <f>SUM(G666:G667)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H665" start="0" length="0">
    <dxf>
      <font>
        <i/>
        <name val="Times New Roman CYR"/>
        <family val="1"/>
      </font>
    </dxf>
  </rfmt>
  <rfmt sheetId="1" sqref="I665" start="0" length="0">
    <dxf>
      <font>
        <i/>
        <name val="Times New Roman CYR"/>
        <family val="1"/>
      </font>
    </dxf>
  </rfmt>
  <rfmt sheetId="1" sqref="J665" start="0" length="0">
    <dxf>
      <font>
        <i/>
        <name val="Times New Roman CYR"/>
        <family val="1"/>
      </font>
    </dxf>
  </rfmt>
  <rfmt sheetId="1" sqref="K665" start="0" length="0">
    <dxf>
      <font>
        <i/>
        <name val="Times New Roman CYR"/>
        <family val="1"/>
      </font>
    </dxf>
  </rfmt>
  <rfmt sheetId="1" sqref="L665" start="0" length="0">
    <dxf>
      <font>
        <i/>
        <name val="Times New Roman CYR"/>
        <family val="1"/>
      </font>
    </dxf>
  </rfmt>
  <rfmt sheetId="1" sqref="A665:XFD665" start="0" length="0">
    <dxf>
      <font>
        <i/>
        <name val="Times New Roman CYR"/>
        <family val="1"/>
      </font>
    </dxf>
  </rfmt>
  <rcc rId="11323" sId="1" odxf="1" dxf="1">
    <nc r="A666" t="inlineStr">
      <is>
        <t xml:space="preserve">Фонд оплаты труда учреждений </t>
      </is>
    </nc>
    <odxf>
      <font>
        <color indexed="8"/>
        <name val="Times New Roman"/>
        <family val="1"/>
      </font>
      <numFmt numFmtId="0" formatCode="General"/>
      <fill>
        <patternFill patternType="solid"/>
      </fill>
      <alignment vertical="center"/>
    </odxf>
    <ndxf>
      <font>
        <color indexed="8"/>
        <name val="Times New Roman"/>
        <family val="1"/>
      </font>
      <numFmt numFmtId="30" formatCode="@"/>
      <fill>
        <patternFill patternType="none"/>
      </fill>
      <alignment vertical="top"/>
    </ndxf>
  </rcc>
  <rcc rId="11324" sId="1">
    <nc r="B666" t="inlineStr">
      <is>
        <t>977</t>
      </is>
    </nc>
  </rcc>
  <rcc rId="11325" sId="1">
    <nc r="C666" t="inlineStr">
      <is>
        <t>01</t>
      </is>
    </nc>
  </rcc>
  <rcc rId="11326" sId="1">
    <nc r="D666" t="inlineStr">
      <is>
        <t>13</t>
      </is>
    </nc>
  </rcc>
  <rcc rId="11327" sId="1">
    <nc r="E666" t="inlineStr">
      <is>
        <t>99900  S4760</t>
      </is>
    </nc>
  </rcc>
  <rcc rId="11328" sId="1">
    <nc r="F666" t="inlineStr">
      <is>
        <t>111</t>
      </is>
    </nc>
  </rcc>
  <rfmt sheetId="1" sqref="H666" start="0" length="0">
    <dxf>
      <font>
        <i/>
        <name val="Times New Roman CYR"/>
        <family val="1"/>
      </font>
    </dxf>
  </rfmt>
  <rfmt sheetId="1" sqref="I666" start="0" length="0">
    <dxf>
      <font>
        <i/>
        <name val="Times New Roman CYR"/>
        <family val="1"/>
      </font>
    </dxf>
  </rfmt>
  <rfmt sheetId="1" sqref="J666" start="0" length="0">
    <dxf>
      <font>
        <i/>
        <name val="Times New Roman CYR"/>
        <family val="1"/>
      </font>
    </dxf>
  </rfmt>
  <rfmt sheetId="1" sqref="K666" start="0" length="0">
    <dxf>
      <font>
        <i/>
        <name val="Times New Roman CYR"/>
        <family val="1"/>
      </font>
    </dxf>
  </rfmt>
  <rfmt sheetId="1" sqref="L666" start="0" length="0">
    <dxf>
      <font>
        <i/>
        <name val="Times New Roman CYR"/>
        <family val="1"/>
      </font>
    </dxf>
  </rfmt>
  <rfmt sheetId="1" sqref="A666:XFD666" start="0" length="0">
    <dxf>
      <font>
        <i/>
        <name val="Times New Roman CYR"/>
        <family val="1"/>
      </font>
    </dxf>
  </rfmt>
  <rcc rId="11329" sId="1">
    <nc r="A667" t="inlineStr">
      <is>
        <t>Взносы по обязательному социальному страхованию на выплаты по оплате труда работников и иные выплаты работникам учреждений</t>
      </is>
    </nc>
  </rcc>
  <rcc rId="11330" sId="1">
    <nc r="B667" t="inlineStr">
      <is>
        <t>977</t>
      </is>
    </nc>
  </rcc>
  <rcc rId="11331" sId="1">
    <nc r="C667" t="inlineStr">
      <is>
        <t>01</t>
      </is>
    </nc>
  </rcc>
  <rcc rId="11332" sId="1">
    <nc r="D667" t="inlineStr">
      <is>
        <t>13</t>
      </is>
    </nc>
  </rcc>
  <rcc rId="11333" sId="1">
    <nc r="E667" t="inlineStr">
      <is>
        <t>99900 S4760</t>
      </is>
    </nc>
  </rcc>
  <rcc rId="11334" sId="1">
    <nc r="F667" t="inlineStr">
      <is>
        <t>119</t>
      </is>
    </nc>
  </rcc>
  <rfmt sheetId="1" sqref="H667" start="0" length="0">
    <dxf>
      <font>
        <i/>
        <name val="Times New Roman CYR"/>
        <family val="1"/>
      </font>
    </dxf>
  </rfmt>
  <rfmt sheetId="1" sqref="I667" start="0" length="0">
    <dxf>
      <font>
        <i/>
        <name val="Times New Roman CYR"/>
        <family val="1"/>
      </font>
    </dxf>
  </rfmt>
  <rfmt sheetId="1" sqref="J667" start="0" length="0">
    <dxf>
      <font>
        <i/>
        <name val="Times New Roman CYR"/>
        <family val="1"/>
      </font>
    </dxf>
  </rfmt>
  <rfmt sheetId="1" sqref="K667" start="0" length="0">
    <dxf>
      <font>
        <i/>
        <name val="Times New Roman CYR"/>
        <family val="1"/>
      </font>
    </dxf>
  </rfmt>
  <rfmt sheetId="1" sqref="L667" start="0" length="0">
    <dxf>
      <font>
        <i/>
        <name val="Times New Roman CYR"/>
        <family val="1"/>
      </font>
    </dxf>
  </rfmt>
  <rfmt sheetId="1" sqref="A667:XFD667" start="0" length="0">
    <dxf>
      <font>
        <i/>
        <name val="Times New Roman CYR"/>
        <family val="1"/>
      </font>
    </dxf>
  </rfmt>
  <rcc rId="11335" sId="1" odxf="1" dxf="1">
    <nc r="A668" t="inlineStr">
      <is>
        <t>НАЦИОНАЛЬНАЯ ЭКОНОМИКА</t>
      </is>
    </nc>
    <odxf>
      <font>
        <b val="0"/>
        <color indexed="8"/>
        <name val="Times New Roman"/>
        <family val="1"/>
      </font>
      <fill>
        <patternFill>
          <bgColor indexed="65"/>
        </patternFill>
      </fill>
    </odxf>
    <ndxf>
      <font>
        <b/>
        <color indexed="8"/>
        <name val="Times New Roman"/>
        <family val="1"/>
      </font>
      <fill>
        <patternFill>
          <bgColor indexed="15"/>
        </patternFill>
      </fill>
    </ndxf>
  </rcc>
  <rcc rId="11336" sId="1" odxf="1" dxf="1">
    <nc r="B668" t="inlineStr">
      <is>
        <t>977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15"/>
        </patternFill>
      </fill>
    </ndxf>
  </rcc>
  <rcc rId="11337" sId="1" odxf="1" dxf="1">
    <nc r="C668" t="inlineStr">
      <is>
        <t>04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15"/>
        </patternFill>
      </fill>
    </ndxf>
  </rcc>
  <rfmt sheetId="1" sqref="D668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E668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F668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cc rId="11338" sId="1" odxf="1" dxf="1">
    <nc r="G668">
      <f>G669+G676</f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15"/>
        </patternFill>
      </fill>
    </ndxf>
  </rcc>
  <rcc rId="11339" sId="1" odxf="1" dxf="1">
    <nc r="A669" t="inlineStr">
      <is>
        <t>Сельское хозяйство и рыболовство</t>
      </is>
    </nc>
    <odxf>
      <font>
        <b val="0"/>
        <color indexed="8"/>
        <name val="Times New Roman"/>
        <family val="1"/>
      </font>
      <fill>
        <patternFill>
          <bgColor indexed="65"/>
        </patternFill>
      </fill>
    </odxf>
    <ndxf>
      <font>
        <b/>
        <color indexed="8"/>
        <name val="Times New Roman"/>
        <family val="1"/>
      </font>
      <fill>
        <patternFill>
          <bgColor indexed="41"/>
        </patternFill>
      </fill>
    </ndxf>
  </rcc>
  <rcc rId="11340" sId="1" odxf="1" dxf="1">
    <nc r="B669" t="inlineStr">
      <is>
        <t>977</t>
      </is>
    </nc>
    <odxf>
      <font>
        <b val="0"/>
        <i val="0"/>
        <name val="Times New Roman"/>
        <family val="1"/>
      </font>
      <fill>
        <patternFill patternType="none">
          <bgColor indexed="65"/>
        </patternFill>
      </fill>
    </odxf>
    <ndxf>
      <font>
        <b/>
        <i/>
        <name val="Times New Roman"/>
        <family val="1"/>
      </font>
      <fill>
        <patternFill patternType="solid">
          <bgColor indexed="41"/>
        </patternFill>
      </fill>
    </ndxf>
  </rcc>
  <rcc rId="11341" sId="1" odxf="1" dxf="1">
    <nc r="C669" t="inlineStr">
      <is>
        <t>04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11342" sId="1" odxf="1" dxf="1">
    <nc r="D669" t="inlineStr">
      <is>
        <t>05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fmt sheetId="1" sqref="E669" start="0" length="0">
    <dxf>
      <font>
        <b/>
        <name val="Times New Roman"/>
        <family val="1"/>
      </font>
      <numFmt numFmtId="0" formatCode="General"/>
      <fill>
        <patternFill patternType="solid">
          <bgColor indexed="41"/>
        </patternFill>
      </fill>
      <alignment horizontal="left"/>
    </dxf>
  </rfmt>
  <rfmt sheetId="1" sqref="F669" start="0" length="0">
    <dxf>
      <font>
        <b/>
        <name val="Times New Roman"/>
        <family val="1"/>
      </font>
      <numFmt numFmtId="0" formatCode="General"/>
      <fill>
        <patternFill patternType="solid">
          <bgColor indexed="41"/>
        </patternFill>
      </fill>
      <alignment horizontal="left"/>
    </dxf>
  </rfmt>
  <rcc rId="11343" sId="1" odxf="1" dxf="1">
    <nc r="G669">
      <f>G670</f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11344" sId="1" odxf="1" dxf="1">
    <nc r="A670" t="inlineStr">
      <is>
        <t>Непрограммные расходы</t>
      </is>
    </nc>
    <odxf>
      <font>
        <b val="0"/>
        <color indexed="8"/>
        <name val="Times New Roman"/>
        <family val="1"/>
      </font>
      <fill>
        <patternFill patternType="solid"/>
      </fill>
      <alignment horizontal="left" vertical="center"/>
    </odxf>
    <ndxf>
      <font>
        <b/>
        <color indexed="8"/>
        <name val="Times New Roman"/>
        <family val="1"/>
      </font>
      <fill>
        <patternFill patternType="none"/>
      </fill>
      <alignment horizontal="general" vertical="top"/>
    </ndxf>
  </rcc>
  <rcc rId="11345" sId="1" odxf="1" dxf="1">
    <nc r="B670" t="inlineStr">
      <is>
        <t>977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1346" sId="1" odxf="1" dxf="1">
    <nc r="C670" t="inlineStr">
      <is>
        <t>04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1347" sId="1" odxf="1" dxf="1">
    <nc r="D670" t="inlineStr">
      <is>
        <t>05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1348" sId="1" odxf="1" dxf="1">
    <nc r="E670" t="inlineStr">
      <is>
        <t>99900 00000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F670" start="0" length="0">
    <dxf>
      <font>
        <b/>
        <name val="Times New Roman"/>
        <family val="1"/>
      </font>
      <numFmt numFmtId="0" formatCode="General"/>
      <alignment horizontal="general" vertical="top"/>
    </dxf>
  </rfmt>
  <rcc rId="11349" sId="1" odxf="1" dxf="1">
    <nc r="G670">
      <f>G671+G674</f>
    </nc>
    <odxf>
      <font>
        <b val="0"/>
        <name val="Times New Roman"/>
        <family val="1"/>
      </font>
      <alignment vertical="center"/>
    </odxf>
    <ndxf>
      <font>
        <b/>
        <name val="Times New Roman"/>
        <family val="1"/>
      </font>
      <alignment vertical="top"/>
    </ndxf>
  </rcc>
  <rcc rId="11350" sId="1" odxf="1" dxf="1">
    <nc r="A671" t="inlineStr">
      <is>
        <t xml:space="preserve"> Администрирование отдельного государственного полномочия по организации мероприятий при осуществлении деятельности по обращению с животными без владельцев</t>
      </is>
    </nc>
    <odxf>
      <font>
        <i val="0"/>
        <color indexed="8"/>
        <name val="Times New Roman"/>
        <family val="1"/>
      </font>
      <fill>
        <patternFill patternType="solid"/>
      </fill>
    </odxf>
    <ndxf>
      <font>
        <i/>
        <color indexed="8"/>
        <name val="Times New Roman"/>
        <family val="1"/>
      </font>
      <fill>
        <patternFill patternType="none"/>
      </fill>
    </ndxf>
  </rcc>
  <rcc rId="11351" sId="1" odxf="1" dxf="1">
    <nc r="B671" t="inlineStr">
      <is>
        <t>977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352" sId="1" odxf="1" dxf="1">
    <nc r="C671" t="inlineStr">
      <is>
        <t>04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353" sId="1" odxf="1" dxf="1">
    <nc r="D671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354" sId="1" odxf="1" dxf="1">
    <nc r="E671" t="inlineStr">
      <is>
        <t>99900 73200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671" start="0" length="0">
    <dxf>
      <font>
        <i/>
        <name val="Times New Roman"/>
        <family val="1"/>
      </font>
    </dxf>
  </rfmt>
  <rcc rId="11355" sId="1" odxf="1" dxf="1">
    <nc r="G671">
      <f>SUM(G672:G673)</f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1356" sId="1" odxf="1" dxf="1">
    <nc r="A672" t="inlineStr">
      <is>
        <t xml:space="preserve">Фонд оплаты труда учреждений </t>
      </is>
    </nc>
    <odxf>
      <font>
        <color indexed="8"/>
        <name val="Times New Roman"/>
        <family val="1"/>
      </font>
      <numFmt numFmtId="0" formatCode="General"/>
      <fill>
        <patternFill patternType="solid"/>
      </fill>
      <alignment vertical="center"/>
    </odxf>
    <ndxf>
      <font>
        <color indexed="8"/>
        <name val="Times New Roman"/>
        <family val="1"/>
      </font>
      <numFmt numFmtId="30" formatCode="@"/>
      <fill>
        <patternFill patternType="none"/>
      </fill>
      <alignment vertical="top"/>
    </ndxf>
  </rcc>
  <rcc rId="11357" sId="1">
    <nc r="B672" t="inlineStr">
      <is>
        <t>977</t>
      </is>
    </nc>
  </rcc>
  <rcc rId="11358" sId="1">
    <nc r="C672" t="inlineStr">
      <is>
        <t>04</t>
      </is>
    </nc>
  </rcc>
  <rcc rId="11359" sId="1">
    <nc r="D672" t="inlineStr">
      <is>
        <t>05</t>
      </is>
    </nc>
  </rcc>
  <rcc rId="11360" sId="1">
    <nc r="E672" t="inlineStr">
      <is>
        <t>99900 73200</t>
      </is>
    </nc>
  </rcc>
  <rcc rId="11361" sId="1">
    <nc r="F672" t="inlineStr">
      <is>
        <t>111</t>
      </is>
    </nc>
  </rcc>
  <rfmt sheetId="1" sqref="G672" start="0" length="0">
    <dxf>
      <fill>
        <patternFill patternType="solid">
          <bgColor theme="0"/>
        </patternFill>
      </fill>
    </dxf>
  </rfmt>
  <rcc rId="11362" sId="1">
    <nc r="A673" t="inlineStr">
      <is>
        <t>Взносы по обязательному социальному страхованию на выплаты по оплате труда работников и иные выплаты работникам учреждений</t>
      </is>
    </nc>
  </rcc>
  <rcc rId="11363" sId="1">
    <nc r="B673" t="inlineStr">
      <is>
        <t>977</t>
      </is>
    </nc>
  </rcc>
  <rcc rId="11364" sId="1">
    <nc r="C673" t="inlineStr">
      <is>
        <t>04</t>
      </is>
    </nc>
  </rcc>
  <rcc rId="11365" sId="1">
    <nc r="D673" t="inlineStr">
      <is>
        <t>05</t>
      </is>
    </nc>
  </rcc>
  <rcc rId="11366" sId="1">
    <nc r="E673" t="inlineStr">
      <is>
        <t>99900 73200</t>
      </is>
    </nc>
  </rcc>
  <rcc rId="11367" sId="1">
    <nc r="F673" t="inlineStr">
      <is>
        <t>119</t>
      </is>
    </nc>
  </rcc>
  <rfmt sheetId="1" sqref="G673" start="0" length="0">
    <dxf>
      <fill>
        <patternFill patternType="solid">
          <bgColor theme="0"/>
        </patternFill>
      </fill>
    </dxf>
  </rfmt>
  <rcc rId="11368" sId="1" odxf="1" dxf="1">
    <nc r="A674" t="inlineStr">
      <is>
        <t xml:space="preserve"> Осуществление  отдельного государственного полномочия по организации мероприятий при осуществлении деятельности по обращению с животными без владельцев</t>
      </is>
    </nc>
    <odxf>
      <font>
        <i val="0"/>
        <color indexed="8"/>
        <name val="Times New Roman"/>
        <family val="1"/>
      </font>
      <fill>
        <patternFill patternType="solid"/>
      </fill>
      <alignment horizontal="left"/>
    </odxf>
    <ndxf>
      <font>
        <i/>
        <color indexed="8"/>
        <name val="Times New Roman"/>
        <family val="1"/>
      </font>
      <fill>
        <patternFill patternType="none"/>
      </fill>
      <alignment horizontal="general"/>
    </ndxf>
  </rcc>
  <rcc rId="11369" sId="1" odxf="1" dxf="1">
    <nc r="B674" t="inlineStr">
      <is>
        <t>977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370" sId="1" odxf="1" dxf="1">
    <nc r="C674" t="inlineStr">
      <is>
        <t>04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371" sId="1" odxf="1" dxf="1">
    <nc r="D674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372" sId="1" odxf="1" dxf="1">
    <nc r="E674" t="inlineStr">
      <is>
        <t>99900 73220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674" start="0" length="0">
    <dxf>
      <font>
        <i/>
        <name val="Times New Roman"/>
        <family val="1"/>
      </font>
    </dxf>
  </rfmt>
  <rcc rId="11373" sId="1" odxf="1" dxf="1">
    <nc r="G674">
      <f>G675</f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1374" sId="1" odxf="1" dxf="1">
    <nc r="A675" t="inlineStr">
      <is>
        <t>Прочие мероприятия , связанные с выполнением обязательств ОМСУ</t>
      </is>
    </nc>
    <odxf>
      <font>
        <color indexed="8"/>
        <name val="Times New Roman"/>
        <family val="1"/>
      </font>
      <fill>
        <patternFill patternType="solid"/>
      </fill>
      <alignment horizontal="left" vertical="center"/>
    </odxf>
    <ndxf>
      <font>
        <color indexed="8"/>
        <name val="Times New Roman"/>
        <family val="1"/>
      </font>
      <fill>
        <patternFill patternType="none"/>
      </fill>
      <alignment horizontal="general" vertical="top"/>
    </ndxf>
  </rcc>
  <rcc rId="11375" sId="1">
    <nc r="B675" t="inlineStr">
      <is>
        <t>977</t>
      </is>
    </nc>
  </rcc>
  <rcc rId="11376" sId="1">
    <nc r="C675" t="inlineStr">
      <is>
        <t>04</t>
      </is>
    </nc>
  </rcc>
  <rcc rId="11377" sId="1">
    <nc r="D675" t="inlineStr">
      <is>
        <t>05</t>
      </is>
    </nc>
  </rcc>
  <rcc rId="11378" sId="1">
    <nc r="E675" t="inlineStr">
      <is>
        <t>99900 73220</t>
      </is>
    </nc>
  </rcc>
  <rcc rId="11379" sId="1">
    <nc r="F675" t="inlineStr">
      <is>
        <t>244</t>
      </is>
    </nc>
  </rcc>
  <rfmt sheetId="1" sqref="G675" start="0" length="0">
    <dxf>
      <fill>
        <patternFill patternType="solid">
          <bgColor theme="0"/>
        </patternFill>
      </fill>
    </dxf>
  </rfmt>
  <rcc rId="11380" sId="1" odxf="1" dxf="1">
    <nc r="A676" t="inlineStr">
      <is>
        <t>Дорожное хозяйство</t>
      </is>
    </nc>
    <odxf>
      <font>
        <b val="0"/>
        <color indexed="8"/>
        <name val="Times New Roman"/>
        <family val="1"/>
      </font>
      <fill>
        <patternFill>
          <bgColor indexed="65"/>
        </patternFill>
      </fill>
    </odxf>
    <ndxf>
      <font>
        <b/>
        <color indexed="8"/>
        <name val="Times New Roman"/>
        <family val="1"/>
      </font>
      <fill>
        <patternFill>
          <bgColor rgb="FFCCFFFF"/>
        </patternFill>
      </fill>
    </ndxf>
  </rcc>
  <rcc rId="11381" sId="1" odxf="1" dxf="1">
    <nc r="B676" t="inlineStr">
      <is>
        <t>977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rgb="FFCCFFFF"/>
        </patternFill>
      </fill>
    </ndxf>
  </rcc>
  <rcc rId="11382" sId="1" odxf="1" dxf="1">
    <nc r="C676" t="inlineStr">
      <is>
        <t>04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rgb="FFCCFFFF"/>
        </patternFill>
      </fill>
    </ndxf>
  </rcc>
  <rcc rId="11383" sId="1" odxf="1" dxf="1">
    <nc r="D676" t="inlineStr">
      <is>
        <t>09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rgb="FFCCFFFF"/>
        </patternFill>
      </fill>
    </ndxf>
  </rcc>
  <rfmt sheetId="1" sqref="E676" start="0" length="0">
    <dxf>
      <fill>
        <patternFill patternType="solid">
          <bgColor rgb="FFCCFFFF"/>
        </patternFill>
      </fill>
    </dxf>
  </rfmt>
  <rfmt sheetId="1" sqref="F676" start="0" length="0">
    <dxf>
      <fill>
        <patternFill patternType="solid">
          <bgColor rgb="FFCCFFFF"/>
        </patternFill>
      </fill>
    </dxf>
  </rfmt>
  <rcc rId="11384" sId="1" odxf="1" dxf="1">
    <nc r="G676">
      <f>G677+G684</f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rgb="FFCCFFFF"/>
        </patternFill>
      </fill>
    </ndxf>
  </rcc>
  <rfmt sheetId="1" sqref="H676" start="0" length="0">
    <dxf>
      <font>
        <i/>
        <name val="Times New Roman CYR"/>
        <family val="1"/>
      </font>
      <fill>
        <patternFill patternType="solid">
          <bgColor rgb="FFCCFFFF"/>
        </patternFill>
      </fill>
    </dxf>
  </rfmt>
  <rfmt sheetId="1" sqref="I676" start="0" length="0">
    <dxf>
      <font>
        <i/>
        <name val="Times New Roman CYR"/>
        <family val="1"/>
      </font>
      <fill>
        <patternFill patternType="solid">
          <bgColor rgb="FFCCFFFF"/>
        </patternFill>
      </fill>
    </dxf>
  </rfmt>
  <rfmt sheetId="1" sqref="J676" start="0" length="0">
    <dxf>
      <font>
        <i/>
        <name val="Times New Roman CYR"/>
        <family val="1"/>
      </font>
      <fill>
        <patternFill patternType="solid">
          <bgColor rgb="FFCCFFFF"/>
        </patternFill>
      </fill>
    </dxf>
  </rfmt>
  <rfmt sheetId="1" sqref="K676" start="0" length="0">
    <dxf>
      <font>
        <i/>
        <name val="Times New Roman CYR"/>
        <family val="1"/>
      </font>
      <fill>
        <patternFill patternType="solid">
          <bgColor rgb="FFCCFFFF"/>
        </patternFill>
      </fill>
    </dxf>
  </rfmt>
  <rfmt sheetId="1" sqref="L676" start="0" length="0">
    <dxf>
      <font>
        <i/>
        <name val="Times New Roman CYR"/>
        <family val="1"/>
      </font>
      <fill>
        <patternFill patternType="solid">
          <bgColor rgb="FFCCFFFF"/>
        </patternFill>
      </fill>
    </dxf>
  </rfmt>
  <rfmt sheetId="1" sqref="A676:XFD676" start="0" length="0">
    <dxf>
      <font>
        <i/>
        <name val="Times New Roman CYR"/>
        <family val="1"/>
      </font>
      <fill>
        <patternFill patternType="solid">
          <bgColor rgb="FFCCFFFF"/>
        </patternFill>
      </fill>
    </dxf>
  </rfmt>
  <rcc rId="11385" sId="1" odxf="1" dxf="1">
    <nc r="A677" t="inlineStr">
      <is>
        <t>Муниципальная Программа «Повышение качества управления муниципальной собственностью и градостроительной деятельностью в Селенгинском районе на 2023-2025 годы</t>
      </is>
    </nc>
    <odxf>
      <font>
        <b val="0"/>
        <color indexed="8"/>
        <name val="Times New Roman"/>
        <family val="1"/>
      </font>
    </odxf>
    <ndxf>
      <font>
        <b/>
        <color indexed="8"/>
        <name val="Times New Roman"/>
        <family val="1"/>
      </font>
    </ndxf>
  </rcc>
  <rcc rId="11386" sId="1" odxf="1" dxf="1">
    <nc r="B677" t="inlineStr">
      <is>
        <t>977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1387" sId="1" odxf="1" dxf="1">
    <nc r="C677" t="inlineStr">
      <is>
        <t>04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theme="0"/>
        </patternFill>
      </fill>
    </ndxf>
  </rcc>
  <rcc rId="11388" sId="1" odxf="1" dxf="1">
    <nc r="D677" t="inlineStr">
      <is>
        <t>09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theme="0"/>
        </patternFill>
      </fill>
    </ndxf>
  </rcc>
  <rcc rId="11389" sId="1" odxf="1" dxf="1">
    <nc r="E677" t="inlineStr">
      <is>
        <t>04000 00000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F677" start="0" length="0">
    <dxf>
      <font>
        <b/>
        <name val="Times New Roman"/>
        <family val="1"/>
      </font>
      <fill>
        <patternFill patternType="solid">
          <bgColor theme="0"/>
        </patternFill>
      </fill>
    </dxf>
  </rfmt>
  <rcc rId="11390" sId="1" odxf="1" dxf="1">
    <nc r="G677">
      <f>G678</f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theme="0"/>
        </patternFill>
      </fill>
    </ndxf>
  </rcc>
  <rfmt sheetId="1" sqref="H677" start="0" length="0">
    <dxf>
      <font>
        <b/>
        <name val="Times New Roman CYR"/>
        <family val="1"/>
      </font>
    </dxf>
  </rfmt>
  <rfmt sheetId="1" sqref="I677" start="0" length="0">
    <dxf>
      <font>
        <b/>
        <name val="Times New Roman CYR"/>
        <family val="1"/>
      </font>
    </dxf>
  </rfmt>
  <rfmt sheetId="1" sqref="J677" start="0" length="0">
    <dxf>
      <font>
        <b/>
        <name val="Times New Roman CYR"/>
        <family val="1"/>
      </font>
    </dxf>
  </rfmt>
  <rfmt sheetId="1" sqref="K677" start="0" length="0">
    <dxf>
      <font>
        <b/>
        <name val="Times New Roman CYR"/>
        <family val="1"/>
      </font>
    </dxf>
  </rfmt>
  <rfmt sheetId="1" sqref="L677" start="0" length="0">
    <dxf>
      <font>
        <b/>
        <name val="Times New Roman CYR"/>
        <family val="1"/>
      </font>
    </dxf>
  </rfmt>
  <rfmt sheetId="1" sqref="A677:XFD677" start="0" length="0">
    <dxf>
      <font>
        <b/>
        <name val="Times New Roman CYR"/>
        <family val="1"/>
      </font>
    </dxf>
  </rfmt>
  <rcc rId="11391" sId="1" odxf="1" dxf="1">
    <nc r="A678" t="inlineStr">
      <is>
        <t>Подпрограмма "Развитие дорожной сети в Селенгинском районе"</t>
      </is>
    </nc>
    <odxf>
      <font>
        <i val="0"/>
        <color indexed="8"/>
        <name val="Times New Roman"/>
        <family val="1"/>
      </font>
    </odxf>
    <ndxf>
      <font>
        <i/>
        <color indexed="8"/>
        <name val="Times New Roman"/>
        <family val="1"/>
      </font>
    </ndxf>
  </rcc>
  <rcc rId="11392" sId="1" odxf="1" dxf="1">
    <nc r="B678" t="inlineStr">
      <is>
        <t>977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393" sId="1" odxf="1" dxf="1">
    <nc r="C678" t="inlineStr">
      <is>
        <t>04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1394" sId="1" odxf="1" dxf="1">
    <nc r="D678" t="inlineStr">
      <is>
        <t>09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1395" sId="1" odxf="1" dxf="1">
    <nc r="E678" t="inlineStr">
      <is>
        <t>04300 00000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678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cc rId="11396" sId="1" odxf="1" dxf="1">
    <nc r="G678">
      <f>G679</f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fmt sheetId="1" sqref="H678" start="0" length="0">
    <dxf>
      <font>
        <i/>
        <name val="Times New Roman CYR"/>
        <family val="1"/>
      </font>
    </dxf>
  </rfmt>
  <rfmt sheetId="1" sqref="I678" start="0" length="0">
    <dxf>
      <font>
        <i/>
        <name val="Times New Roman CYR"/>
        <family val="1"/>
      </font>
    </dxf>
  </rfmt>
  <rfmt sheetId="1" sqref="J678" start="0" length="0">
    <dxf>
      <font>
        <i/>
        <name val="Times New Roman CYR"/>
        <family val="1"/>
      </font>
    </dxf>
  </rfmt>
  <rfmt sheetId="1" sqref="K678" start="0" length="0">
    <dxf>
      <font>
        <i/>
        <name val="Times New Roman CYR"/>
        <family val="1"/>
      </font>
    </dxf>
  </rfmt>
  <rfmt sheetId="1" sqref="L678" start="0" length="0">
    <dxf>
      <font>
        <i/>
        <name val="Times New Roman CYR"/>
        <family val="1"/>
      </font>
    </dxf>
  </rfmt>
  <rfmt sheetId="1" sqref="A678:XFD678" start="0" length="0">
    <dxf>
      <font>
        <i/>
        <name val="Times New Roman CYR"/>
        <family val="1"/>
      </font>
    </dxf>
  </rfmt>
  <rcc rId="11397" sId="1" odxf="1" dxf="1">
    <nc r="A679" t="inlineStr">
      <is>
        <t>Основное мероприятие "Содержание автомобильных дорог общего пользования местного значения"</t>
      </is>
    </nc>
    <odxf>
      <font>
        <i val="0"/>
        <color indexed="8"/>
        <name val="Times New Roman"/>
        <family val="1"/>
      </font>
    </odxf>
    <ndxf>
      <font>
        <i/>
        <color indexed="8"/>
        <name val="Times New Roman"/>
        <family val="1"/>
      </font>
    </ndxf>
  </rcc>
  <rcc rId="11398" sId="1" odxf="1" dxf="1">
    <nc r="B679" t="inlineStr">
      <is>
        <t>977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399" sId="1" odxf="1" dxf="1">
    <nc r="C679" t="inlineStr">
      <is>
        <t>04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1400" sId="1" odxf="1" dxf="1">
    <nc r="D679" t="inlineStr">
      <is>
        <t>09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1401" sId="1" odxf="1" dxf="1">
    <nc r="E679" t="inlineStr">
      <is>
        <t>04304 00000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679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cc rId="11402" sId="1" odxf="1" dxf="1">
    <nc r="G679">
      <f>G680+G682</f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fmt sheetId="1" sqref="H679" start="0" length="0">
    <dxf>
      <font>
        <i/>
        <name val="Times New Roman CYR"/>
        <family val="1"/>
      </font>
    </dxf>
  </rfmt>
  <rfmt sheetId="1" sqref="I679" start="0" length="0">
    <dxf>
      <font>
        <i/>
        <name val="Times New Roman CYR"/>
        <family val="1"/>
      </font>
    </dxf>
  </rfmt>
  <rfmt sheetId="1" sqref="J679" start="0" length="0">
    <dxf>
      <font>
        <i/>
        <name val="Times New Roman CYR"/>
        <family val="1"/>
      </font>
    </dxf>
  </rfmt>
  <rfmt sheetId="1" sqref="K679" start="0" length="0">
    <dxf>
      <font>
        <i/>
        <name val="Times New Roman CYR"/>
        <family val="1"/>
      </font>
    </dxf>
  </rfmt>
  <rfmt sheetId="1" sqref="L679" start="0" length="0">
    <dxf>
      <font>
        <i/>
        <name val="Times New Roman CYR"/>
        <family val="1"/>
      </font>
    </dxf>
  </rfmt>
  <rfmt sheetId="1" sqref="A679:XFD679" start="0" length="0">
    <dxf>
      <font>
        <i/>
        <name val="Times New Roman CYR"/>
        <family val="1"/>
      </font>
    </dxf>
  </rfmt>
  <rcc rId="11403" sId="1" odxf="1" dxf="1">
    <nc r="A680" t="inlineStr">
      <is>
        <t>Иные межбюджетные трансферты муниципальным образованиям на содержание автомобильных дорог общего пользования местного значения, в том числе обеспечение безопасности дорожного движения и аварийно-восстановительные работы</t>
      </is>
    </nc>
    <odxf>
      <font>
        <i val="0"/>
        <color indexed="8"/>
        <name val="Times New Roman"/>
        <family val="1"/>
      </font>
    </odxf>
    <ndxf>
      <font>
        <i/>
        <color indexed="8"/>
        <name val="Times New Roman"/>
        <family val="1"/>
      </font>
    </ndxf>
  </rcc>
  <rcc rId="11404" sId="1" odxf="1" dxf="1">
    <nc r="B680" t="inlineStr">
      <is>
        <t>977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405" sId="1" odxf="1" dxf="1">
    <nc r="C680" t="inlineStr">
      <is>
        <t>04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1406" sId="1" odxf="1" dxf="1">
    <nc r="D680" t="inlineStr">
      <is>
        <t>09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1407" sId="1" odxf="1" dxf="1">
    <nc r="E680" t="inlineStr">
      <is>
        <t>04304743Д0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680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cc rId="11408" sId="1" odxf="1" dxf="1">
    <nc r="G680">
      <f>G681</f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fmt sheetId="1" sqref="H680" start="0" length="0">
    <dxf>
      <font>
        <i/>
        <name val="Times New Roman CYR"/>
        <family val="1"/>
      </font>
    </dxf>
  </rfmt>
  <rfmt sheetId="1" sqref="I680" start="0" length="0">
    <dxf>
      <font>
        <i/>
        <name val="Times New Roman CYR"/>
        <family val="1"/>
      </font>
    </dxf>
  </rfmt>
  <rfmt sheetId="1" sqref="J680" start="0" length="0">
    <dxf>
      <font>
        <i/>
        <name val="Times New Roman CYR"/>
        <family val="1"/>
      </font>
    </dxf>
  </rfmt>
  <rfmt sheetId="1" sqref="K680" start="0" length="0">
    <dxf>
      <font>
        <i/>
        <name val="Times New Roman CYR"/>
        <family val="1"/>
      </font>
    </dxf>
  </rfmt>
  <rfmt sheetId="1" sqref="L680" start="0" length="0">
    <dxf>
      <font>
        <i/>
        <name val="Times New Roman CYR"/>
        <family val="1"/>
      </font>
    </dxf>
  </rfmt>
  <rfmt sheetId="1" sqref="A680:XFD680" start="0" length="0">
    <dxf>
      <font>
        <i/>
        <name val="Times New Roman CYR"/>
        <family val="1"/>
      </font>
    </dxf>
  </rfmt>
  <rcc rId="11409" sId="1">
    <nc r="A681" t="inlineStr">
      <is>
        <t>Иные межбюджетные трансферты</t>
      </is>
    </nc>
  </rcc>
  <rcc rId="11410" sId="1">
    <nc r="B681" t="inlineStr">
      <is>
        <t>977</t>
      </is>
    </nc>
  </rcc>
  <rcc rId="11411" sId="1" odxf="1" dxf="1">
    <nc r="C681" t="inlineStr">
      <is>
        <t>04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1412" sId="1" odxf="1" dxf="1">
    <nc r="D681" t="inlineStr">
      <is>
        <t>09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1413" sId="1">
    <nc r="E681" t="inlineStr">
      <is>
        <t>04304743Д0</t>
      </is>
    </nc>
  </rcc>
  <rcc rId="11414" sId="1" odxf="1" dxf="1">
    <nc r="F681" t="inlineStr">
      <is>
        <t>540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fmt sheetId="1" sqref="G681" start="0" length="0">
    <dxf>
      <fill>
        <patternFill patternType="solid">
          <bgColor theme="0"/>
        </patternFill>
      </fill>
    </dxf>
  </rfmt>
  <rfmt sheetId="1" sqref="H681" start="0" length="0">
    <dxf>
      <font>
        <i/>
        <name val="Times New Roman CYR"/>
        <family val="1"/>
      </font>
    </dxf>
  </rfmt>
  <rfmt sheetId="1" sqref="I681" start="0" length="0">
    <dxf>
      <font>
        <i/>
        <name val="Times New Roman CYR"/>
        <family val="1"/>
      </font>
    </dxf>
  </rfmt>
  <rfmt sheetId="1" sqref="J681" start="0" length="0">
    <dxf>
      <font>
        <i/>
        <name val="Times New Roman CYR"/>
        <family val="1"/>
      </font>
    </dxf>
  </rfmt>
  <rfmt sheetId="1" sqref="K681" start="0" length="0">
    <dxf>
      <font>
        <i/>
        <name val="Times New Roman CYR"/>
        <family val="1"/>
      </font>
    </dxf>
  </rfmt>
  <rfmt sheetId="1" sqref="L681" start="0" length="0">
    <dxf>
      <font>
        <i/>
        <name val="Times New Roman CYR"/>
        <family val="1"/>
      </font>
    </dxf>
  </rfmt>
  <rfmt sheetId="1" sqref="A681:XFD681" start="0" length="0">
    <dxf>
      <font>
        <i/>
        <name val="Times New Roman CYR"/>
        <family val="1"/>
      </font>
    </dxf>
  </rfmt>
  <rcc rId="11415" sId="1" odxf="1" dxf="1">
    <nc r="A682" t="inlineStr">
      <is>
        <t>На дорожную деятельность в отношении автомобильных дорог общего пользования местного значения</t>
      </is>
    </nc>
    <odxf>
      <font>
        <i val="0"/>
        <color indexed="8"/>
        <name val="Times New Roman"/>
        <family val="1"/>
      </font>
    </odxf>
    <ndxf>
      <font>
        <i/>
        <color indexed="8"/>
        <name val="Times New Roman"/>
        <family val="1"/>
      </font>
    </ndxf>
  </rcc>
  <rcc rId="11416" sId="1" odxf="1" dxf="1">
    <nc r="B682" t="inlineStr">
      <is>
        <t>977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417" sId="1" odxf="1" dxf="1">
    <nc r="C682" t="inlineStr">
      <is>
        <t>04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1418" sId="1" odxf="1" dxf="1">
    <nc r="D682" t="inlineStr">
      <is>
        <t>09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1419" sId="1" odxf="1" dxf="1">
    <nc r="E682" t="inlineStr">
      <is>
        <t>04304 S21Д0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682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cc rId="11420" sId="1" odxf="1" dxf="1">
    <nc r="G682">
      <f>G683</f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fmt sheetId="1" sqref="H682" start="0" length="0">
    <dxf>
      <font>
        <i/>
        <name val="Times New Roman CYR"/>
        <family val="1"/>
      </font>
    </dxf>
  </rfmt>
  <rfmt sheetId="1" sqref="I682" start="0" length="0">
    <dxf>
      <font>
        <i/>
        <name val="Times New Roman CYR"/>
        <family val="1"/>
      </font>
    </dxf>
  </rfmt>
  <rfmt sheetId="1" sqref="J682" start="0" length="0">
    <dxf>
      <font>
        <i/>
        <name val="Times New Roman CYR"/>
        <family val="1"/>
      </font>
    </dxf>
  </rfmt>
  <rfmt sheetId="1" sqref="K682" start="0" length="0">
    <dxf>
      <font>
        <i/>
        <name val="Times New Roman CYR"/>
        <family val="1"/>
      </font>
    </dxf>
  </rfmt>
  <rfmt sheetId="1" sqref="L682" start="0" length="0">
    <dxf>
      <font>
        <i/>
        <name val="Times New Roman CYR"/>
        <family val="1"/>
      </font>
    </dxf>
  </rfmt>
  <rfmt sheetId="1" sqref="A682:XFD682" start="0" length="0">
    <dxf>
      <font>
        <i/>
        <name val="Times New Roman CYR"/>
        <family val="1"/>
      </font>
    </dxf>
  </rfmt>
  <rcc rId="11421" sId="1">
    <nc r="A683" t="inlineStr">
      <is>
        <t>Иные межбюджетные трансферты</t>
      </is>
    </nc>
  </rcc>
  <rcc rId="11422" sId="1">
    <nc r="B683" t="inlineStr">
      <is>
        <t>977</t>
      </is>
    </nc>
  </rcc>
  <rcc rId="11423" sId="1" odxf="1" dxf="1">
    <nc r="C683" t="inlineStr">
      <is>
        <t>04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1424" sId="1" odxf="1" dxf="1">
    <nc r="D683" t="inlineStr">
      <is>
        <t>09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1425" sId="1">
    <nc r="E683" t="inlineStr">
      <is>
        <t>04304 S21Д0</t>
      </is>
    </nc>
  </rcc>
  <rcc rId="11426" sId="1" odxf="1" dxf="1">
    <nc r="F683" t="inlineStr">
      <is>
        <t>540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fmt sheetId="1" sqref="G683" start="0" length="0">
    <dxf>
      <fill>
        <patternFill patternType="solid">
          <bgColor theme="0"/>
        </patternFill>
      </fill>
    </dxf>
  </rfmt>
  <rfmt sheetId="1" sqref="H683" start="0" length="0">
    <dxf>
      <font>
        <i/>
        <name val="Times New Roman CYR"/>
        <family val="1"/>
      </font>
    </dxf>
  </rfmt>
  <rfmt sheetId="1" sqref="I683" start="0" length="0">
    <dxf>
      <font>
        <i/>
        <name val="Times New Roman CYR"/>
        <family val="1"/>
      </font>
    </dxf>
  </rfmt>
  <rfmt sheetId="1" sqref="J683" start="0" length="0">
    <dxf>
      <font>
        <i/>
        <name val="Times New Roman CYR"/>
        <family val="1"/>
      </font>
    </dxf>
  </rfmt>
  <rfmt sheetId="1" sqref="K683" start="0" length="0">
    <dxf>
      <font>
        <i/>
        <name val="Times New Roman CYR"/>
        <family val="1"/>
      </font>
    </dxf>
  </rfmt>
  <rfmt sheetId="1" sqref="L683" start="0" length="0">
    <dxf>
      <font>
        <i/>
        <name val="Times New Roman CYR"/>
        <family val="1"/>
      </font>
    </dxf>
  </rfmt>
  <rfmt sheetId="1" sqref="A683:XFD683" start="0" length="0">
    <dxf>
      <font>
        <i/>
        <name val="Times New Roman CYR"/>
        <family val="1"/>
      </font>
    </dxf>
  </rfmt>
  <rcc rId="11427" sId="1" odxf="1" dxf="1">
    <nc r="A684" t="inlineStr">
      <is>
        <t>Муниципальная программа «Комплексное развитие сельских территорий в Селенгинском районе на 2023-2025 годы»</t>
      </is>
    </nc>
    <odxf>
      <font>
        <b val="0"/>
        <color indexed="8"/>
        <name val="Times New Roman"/>
        <family val="1"/>
      </font>
      <fill>
        <patternFill patternType="solid"/>
      </fill>
      <alignment horizontal="left" vertical="center"/>
    </odxf>
    <ndxf>
      <font>
        <b/>
        <color indexed="8"/>
        <name val="Times New Roman"/>
        <family val="1"/>
      </font>
      <fill>
        <patternFill patternType="none"/>
      </fill>
      <alignment horizontal="general" vertical="top"/>
    </ndxf>
  </rcc>
  <rcc rId="11428" sId="1" odxf="1" dxf="1">
    <nc r="B684" t="inlineStr">
      <is>
        <t>977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1429" sId="1" odxf="1" dxf="1">
    <nc r="C684" t="inlineStr">
      <is>
        <t>04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theme="0"/>
        </patternFill>
      </fill>
    </ndxf>
  </rcc>
  <rcc rId="11430" sId="1" odxf="1" dxf="1">
    <nc r="D684" t="inlineStr">
      <is>
        <t>09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theme="0"/>
        </patternFill>
      </fill>
    </ndxf>
  </rcc>
  <rcc rId="11431" sId="1" odxf="1" dxf="1">
    <nc r="E684" t="inlineStr">
      <is>
        <t>06000 00000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theme="0"/>
        </patternFill>
      </fill>
    </ndxf>
  </rcc>
  <rfmt sheetId="1" sqref="F684" start="0" length="0">
    <dxf>
      <font>
        <b/>
        <name val="Times New Roman"/>
        <family val="1"/>
      </font>
      <fill>
        <patternFill patternType="solid">
          <bgColor theme="0"/>
        </patternFill>
      </fill>
    </dxf>
  </rfmt>
  <rcc rId="11432" sId="1" odxf="1" dxf="1">
    <nc r="G684">
      <f>G685</f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theme="0"/>
        </patternFill>
      </fill>
    </ndxf>
  </rcc>
  <rfmt sheetId="1" sqref="H684" start="0" length="0">
    <dxf>
      <font>
        <i/>
        <name val="Times New Roman CYR"/>
        <family val="1"/>
      </font>
    </dxf>
  </rfmt>
  <rfmt sheetId="1" sqref="I684" start="0" length="0">
    <dxf>
      <font>
        <i/>
        <name val="Times New Roman CYR"/>
        <family val="1"/>
      </font>
    </dxf>
  </rfmt>
  <rfmt sheetId="1" sqref="J684" start="0" length="0">
    <dxf>
      <font>
        <i/>
        <name val="Times New Roman CYR"/>
        <family val="1"/>
      </font>
    </dxf>
  </rfmt>
  <rfmt sheetId="1" sqref="K684" start="0" length="0">
    <dxf>
      <font>
        <i/>
        <name val="Times New Roman CYR"/>
        <family val="1"/>
      </font>
    </dxf>
  </rfmt>
  <rfmt sheetId="1" sqref="L684" start="0" length="0">
    <dxf>
      <font>
        <i/>
        <name val="Times New Roman CYR"/>
        <family val="1"/>
      </font>
    </dxf>
  </rfmt>
  <rfmt sheetId="1" sqref="A684:XFD684" start="0" length="0">
    <dxf>
      <font>
        <i/>
        <name val="Times New Roman CYR"/>
        <family val="1"/>
      </font>
    </dxf>
  </rfmt>
  <rcc rId="11433" sId="1" odxf="1" dxf="1">
    <nc r="A685" t="inlineStr">
      <is>
        <t>Основное мероприятие "Развитие транспортной инфраструктуры"</t>
      </is>
    </nc>
    <odxf>
      <font>
        <i val="0"/>
        <color indexed="8"/>
        <name val="Times New Roman"/>
        <family val="1"/>
      </font>
      <fill>
        <patternFill>
          <bgColor indexed="65"/>
        </patternFill>
      </fill>
      <alignment horizontal="left" vertical="center"/>
    </odxf>
    <ndxf>
      <font>
        <i/>
        <color indexed="8"/>
        <name val="Times New Roman"/>
        <family val="1"/>
      </font>
      <fill>
        <patternFill>
          <bgColor theme="0"/>
        </patternFill>
      </fill>
      <alignment horizontal="general" vertical="top"/>
    </ndxf>
  </rcc>
  <rcc rId="11434" sId="1">
    <nc r="B685" t="inlineStr">
      <is>
        <t>977</t>
      </is>
    </nc>
  </rcc>
  <rcc rId="11435" sId="1" odxf="1" dxf="1">
    <nc r="C685" t="inlineStr">
      <is>
        <t>04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1436" sId="1" odxf="1" dxf="1">
    <nc r="D685" t="inlineStr">
      <is>
        <t>09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1437" sId="1" odxf="1" dxf="1">
    <nc r="E685" t="inlineStr">
      <is>
        <t>06050 00000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fmt sheetId="1" sqref="F685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cc rId="11438" sId="1" odxf="1" dxf="1">
    <nc r="G685">
      <f>G686</f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fmt sheetId="1" sqref="H685" start="0" length="0">
    <dxf>
      <font>
        <i/>
        <name val="Times New Roman CYR"/>
        <family val="1"/>
      </font>
    </dxf>
  </rfmt>
  <rfmt sheetId="1" sqref="I685" start="0" length="0">
    <dxf>
      <font>
        <i/>
        <name val="Times New Roman CYR"/>
        <family val="1"/>
      </font>
    </dxf>
  </rfmt>
  <rfmt sheetId="1" sqref="J685" start="0" length="0">
    <dxf>
      <font>
        <i/>
        <name val="Times New Roman CYR"/>
        <family val="1"/>
      </font>
    </dxf>
  </rfmt>
  <rfmt sheetId="1" sqref="K685" start="0" length="0">
    <dxf>
      <font>
        <i/>
        <name val="Times New Roman CYR"/>
        <family val="1"/>
      </font>
    </dxf>
  </rfmt>
  <rfmt sheetId="1" sqref="L685" start="0" length="0">
    <dxf>
      <font>
        <i/>
        <name val="Times New Roman CYR"/>
        <family val="1"/>
      </font>
    </dxf>
  </rfmt>
  <rfmt sheetId="1" sqref="A685:XFD685" start="0" length="0">
    <dxf>
      <font>
        <i/>
        <name val="Times New Roman CYR"/>
        <family val="1"/>
      </font>
    </dxf>
  </rfmt>
  <rcc rId="11439" sId="1" odxf="1" dxf="1">
    <nc r="A686" t="inlineStr">
      <is>
        <t>Развитие транспортной инфраструктуры на сельских территориях (ремонт автомобильной дороги по ул.Комсомольская  в г.Гусиноозерск Селенгинский район,  Республика Бурятия)</t>
      </is>
    </nc>
    <odxf>
      <font>
        <i val="0"/>
        <color indexed="8"/>
        <name val="Times New Roman"/>
        <family val="1"/>
      </font>
      <fill>
        <patternFill>
          <bgColor indexed="65"/>
        </patternFill>
      </fill>
    </odxf>
    <ndxf>
      <font>
        <i/>
        <color indexed="8"/>
        <name val="Times New Roman"/>
        <family val="1"/>
      </font>
      <fill>
        <patternFill>
          <bgColor theme="0"/>
        </patternFill>
      </fill>
    </ndxf>
  </rcc>
  <rcc rId="11440" sId="1">
    <nc r="B686" t="inlineStr">
      <is>
        <t>977</t>
      </is>
    </nc>
  </rcc>
  <rcc rId="11441" sId="1" odxf="1" dxf="1">
    <nc r="C686" t="inlineStr">
      <is>
        <t>04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1442" sId="1" odxf="1" dxf="1">
    <nc r="D686" t="inlineStr">
      <is>
        <t>09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1443" sId="1" odxf="1" dxf="1">
    <nc r="E686" t="inlineStr">
      <is>
        <t>06050 L3727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fmt sheetId="1" sqref="F686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cc rId="11444" sId="1" odxf="1" dxf="1">
    <nc r="G686">
      <f>G687</f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fmt sheetId="1" sqref="H686" start="0" length="0">
    <dxf>
      <font>
        <i/>
        <name val="Times New Roman CYR"/>
        <family val="1"/>
      </font>
    </dxf>
  </rfmt>
  <rfmt sheetId="1" sqref="I686" start="0" length="0">
    <dxf>
      <font>
        <i/>
        <name val="Times New Roman CYR"/>
        <family val="1"/>
      </font>
    </dxf>
  </rfmt>
  <rfmt sheetId="1" sqref="J686" start="0" length="0">
    <dxf>
      <font>
        <i/>
        <name val="Times New Roman CYR"/>
        <family val="1"/>
      </font>
    </dxf>
  </rfmt>
  <rfmt sheetId="1" sqref="K686" start="0" length="0">
    <dxf>
      <font>
        <i/>
        <name val="Times New Roman CYR"/>
        <family val="1"/>
      </font>
    </dxf>
  </rfmt>
  <rfmt sheetId="1" sqref="L686" start="0" length="0">
    <dxf>
      <font>
        <i/>
        <name val="Times New Roman CYR"/>
        <family val="1"/>
      </font>
    </dxf>
  </rfmt>
  <rfmt sheetId="1" sqref="A686:XFD686" start="0" length="0">
    <dxf>
      <font>
        <i/>
        <name val="Times New Roman CYR"/>
        <family val="1"/>
      </font>
    </dxf>
  </rfmt>
  <rcc rId="11445" sId="1">
    <nc r="A687" t="inlineStr">
      <is>
        <t>Иные межбюджетные трансферты</t>
      </is>
    </nc>
  </rcc>
  <rcc rId="11446" sId="1">
    <nc r="B687" t="inlineStr">
      <is>
        <t>977</t>
      </is>
    </nc>
  </rcc>
  <rcc rId="11447" sId="1" odxf="1" dxf="1">
    <nc r="C687" t="inlineStr">
      <is>
        <t>04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1448" sId="1" odxf="1" dxf="1">
    <nc r="D687" t="inlineStr">
      <is>
        <t>09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1449" sId="1" odxf="1" dxf="1">
    <nc r="E687" t="inlineStr">
      <is>
        <t>06050 L3727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1450" sId="1" odxf="1" dxf="1">
    <nc r="F687" t="inlineStr">
      <is>
        <t>540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fmt sheetId="1" sqref="G687" start="0" length="0">
    <dxf>
      <fill>
        <patternFill patternType="solid">
          <bgColor theme="0"/>
        </patternFill>
      </fill>
    </dxf>
  </rfmt>
  <rfmt sheetId="1" sqref="H687" start="0" length="0">
    <dxf>
      <font>
        <i/>
        <name val="Times New Roman CYR"/>
        <family val="1"/>
      </font>
    </dxf>
  </rfmt>
  <rfmt sheetId="1" sqref="I687" start="0" length="0">
    <dxf>
      <font>
        <i/>
        <name val="Times New Roman CYR"/>
        <family val="1"/>
      </font>
    </dxf>
  </rfmt>
  <rfmt sheetId="1" sqref="J687" start="0" length="0">
    <dxf>
      <font>
        <i/>
        <name val="Times New Roman CYR"/>
        <family val="1"/>
      </font>
    </dxf>
  </rfmt>
  <rfmt sheetId="1" sqref="K687" start="0" length="0">
    <dxf>
      <font>
        <i/>
        <name val="Times New Roman CYR"/>
        <family val="1"/>
      </font>
    </dxf>
  </rfmt>
  <rfmt sheetId="1" sqref="L687" start="0" length="0">
    <dxf>
      <font>
        <i/>
        <name val="Times New Roman CYR"/>
        <family val="1"/>
      </font>
    </dxf>
  </rfmt>
  <rfmt sheetId="1" sqref="A687:XFD687" start="0" length="0">
    <dxf>
      <font>
        <i/>
        <name val="Times New Roman CYR"/>
        <family val="1"/>
      </font>
    </dxf>
  </rfmt>
  <rcc rId="11451" sId="1" odxf="1" dxf="1">
    <nc r="A688" t="inlineStr">
      <is>
        <t>ЖИЛИЩНО-КОММУНАЛЬНОЕ ХОЗЯЙСТВО</t>
      </is>
    </nc>
    <odxf>
      <font>
        <b val="0"/>
        <color indexed="8"/>
        <name val="Times New Roman"/>
        <family val="1"/>
      </font>
      <fill>
        <patternFill>
          <bgColor indexed="65"/>
        </patternFill>
      </fill>
      <alignment horizontal="left"/>
    </odxf>
    <ndxf>
      <font>
        <b/>
        <color indexed="8"/>
        <name val="Times New Roman"/>
        <family val="1"/>
      </font>
      <fill>
        <patternFill>
          <bgColor indexed="15"/>
        </patternFill>
      </fill>
      <alignment horizontal="general"/>
    </ndxf>
  </rcc>
  <rcc rId="11452" sId="1" odxf="1" dxf="1">
    <nc r="B688" t="inlineStr">
      <is>
        <t>977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15"/>
        </patternFill>
      </fill>
    </ndxf>
  </rcc>
  <rcc rId="11453" sId="1" odxf="1" dxf="1">
    <nc r="C688" t="inlineStr">
      <is>
        <t>05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15"/>
        </patternFill>
      </fill>
    </ndxf>
  </rcc>
  <rfmt sheetId="1" sqref="D688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E688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F688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cc rId="11454" sId="1" odxf="1" dxf="1">
    <nc r="G688">
      <f>G694+G689</f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15"/>
        </patternFill>
      </fill>
    </ndxf>
  </rcc>
  <rcc rId="11455" sId="1" odxf="1" dxf="1">
    <nc r="A689" t="inlineStr">
      <is>
        <t>Коммунальное хозяйство</t>
      </is>
    </nc>
    <odxf>
      <font>
        <b val="0"/>
        <color indexed="8"/>
        <name val="Times New Roman"/>
        <family val="1"/>
      </font>
      <fill>
        <patternFill>
          <bgColor indexed="65"/>
        </patternFill>
      </fill>
      <alignment horizontal="left"/>
    </odxf>
    <ndxf>
      <font>
        <b/>
        <color indexed="8"/>
        <name val="Times New Roman"/>
        <family val="1"/>
      </font>
      <fill>
        <patternFill>
          <bgColor indexed="41"/>
        </patternFill>
      </fill>
      <alignment horizontal="general"/>
    </ndxf>
  </rcc>
  <rcc rId="11456" sId="1" odxf="1" dxf="1">
    <nc r="B689" t="inlineStr">
      <is>
        <t>977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11457" sId="1" odxf="1" dxf="1">
    <nc r="C689" t="inlineStr">
      <is>
        <t>05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11458" sId="1" odxf="1" dxf="1">
    <nc r="D689" t="inlineStr">
      <is>
        <t>02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fmt sheetId="1" sqref="E689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F689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cc rId="11459" sId="1" odxf="1" dxf="1">
    <nc r="G689">
      <f>G692</f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11460" sId="1" odxf="1" dxf="1">
    <nc r="A690" t="inlineStr">
      <is>
        <t>Муниципальная программа "Чистая вода на 2020-2025 годы"</t>
      </is>
    </nc>
    <odxf>
      <font>
        <b val="0"/>
        <color indexed="8"/>
        <name val="Times New Roman"/>
        <family val="1"/>
      </font>
      <fill>
        <patternFill patternType="solid"/>
      </fill>
      <alignment horizontal="left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color indexed="8"/>
        <name val="Times New Roman"/>
        <family val="1"/>
      </font>
      <fill>
        <patternFill patternType="none"/>
      </fill>
      <alignment horizontal="center" vertical="top"/>
      <border outline="0">
        <left/>
        <right/>
        <top/>
        <bottom/>
      </border>
    </ndxf>
  </rcc>
  <rcc rId="11461" sId="1" odxf="1" dxf="1">
    <nc r="B690" t="inlineStr">
      <is>
        <t>977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theme="0"/>
        </patternFill>
      </fill>
    </ndxf>
  </rcc>
  <rcc rId="11462" sId="1" odxf="1" dxf="1">
    <nc r="C690" t="inlineStr">
      <is>
        <t>05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1463" sId="1" odxf="1" dxf="1">
    <nc r="D690" t="inlineStr">
      <is>
        <t>02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1464" sId="1" odxf="1" dxf="1">
    <nc r="E690" t="inlineStr">
      <is>
        <t>17000 00000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F690" start="0" length="0">
    <dxf>
      <font>
        <b/>
        <name val="Times New Roman"/>
        <family val="1"/>
      </font>
    </dxf>
  </rfmt>
  <rcc rId="11465" sId="1" odxf="1" dxf="1">
    <nc r="G690">
      <f>G691</f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1466" sId="1" odxf="1" dxf="1">
    <nc r="A691" t="inlineStr">
      <is>
        <t>Основное мероприятие "Улучшение качества питьевой воды"</t>
      </is>
    </nc>
    <odxf>
      <font>
        <i val="0"/>
        <color indexed="8"/>
        <name val="Times New Roman"/>
        <family val="1"/>
      </font>
      <fill>
        <patternFill>
          <bgColor indexed="65"/>
        </patternFill>
      </fill>
      <alignment horizontal="left" vertical="center"/>
    </odxf>
    <ndxf>
      <font>
        <i/>
        <color indexed="8"/>
        <name val="Times New Roman"/>
        <family val="1"/>
      </font>
      <fill>
        <patternFill>
          <bgColor indexed="9"/>
        </patternFill>
      </fill>
      <alignment horizontal="general" vertical="top"/>
    </ndxf>
  </rcc>
  <rcc rId="11467" sId="1" odxf="1" dxf="1">
    <nc r="B691" t="inlineStr">
      <is>
        <t>977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1468" sId="1" odxf="1" dxf="1">
    <nc r="C691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469" sId="1" odxf="1" dxf="1">
    <nc r="D691" t="inlineStr">
      <is>
        <t>02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470" sId="1" odxf="1" dxf="1">
    <nc r="E691" t="inlineStr">
      <is>
        <t>17001 00000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691" start="0" length="0">
    <dxf>
      <font>
        <i/>
        <name val="Times New Roman"/>
        <family val="1"/>
      </font>
    </dxf>
  </rfmt>
  <rcc rId="11471" sId="1" odxf="1" dxf="1">
    <nc r="G691">
      <f>G692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472" sId="1" odxf="1" dxf="1">
    <nc r="A692" t="inlineStr">
      <is>
        <t>Прочие мероприятия , связанные с выполнением обязательств ОМСУ</t>
      </is>
    </nc>
    <odxf>
      <font>
        <i val="0"/>
        <color indexed="8"/>
        <name val="Times New Roman"/>
        <family val="1"/>
      </font>
      <fill>
        <patternFill patternType="solid"/>
      </fill>
      <alignment horizontal="left" vertical="center"/>
    </odxf>
    <ndxf>
      <font>
        <i/>
        <color indexed="8"/>
        <name val="Times New Roman"/>
        <family val="1"/>
      </font>
      <fill>
        <patternFill patternType="none"/>
      </fill>
      <alignment horizontal="general" vertical="top"/>
    </ndxf>
  </rcc>
  <rcc rId="11473" sId="1" odxf="1" dxf="1">
    <nc r="B692" t="inlineStr">
      <is>
        <t>977</t>
      </is>
    </nc>
    <odxf>
      <font>
        <i val="0"/>
        <name val="Times New Roman"/>
        <family val="1"/>
      </font>
      <alignment wrapText="1"/>
    </odxf>
    <ndxf>
      <font>
        <i/>
        <color indexed="8"/>
        <name val="Times New Roman"/>
        <family val="1"/>
      </font>
      <alignment wrapText="0"/>
    </ndxf>
  </rcc>
  <rcc rId="11474" sId="1" odxf="1" dxf="1">
    <nc r="C692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475" sId="1" odxf="1" dxf="1">
    <nc r="D692" t="inlineStr">
      <is>
        <t>02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476" sId="1" odxf="1" dxf="1">
    <nc r="E692" t="inlineStr">
      <is>
        <t>17001 82900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692" start="0" length="0">
    <dxf>
      <font>
        <i/>
        <name val="Times New Roman"/>
        <family val="1"/>
      </font>
    </dxf>
  </rfmt>
  <rcc rId="11477" sId="1" odxf="1" dxf="1">
    <nc r="G692">
      <f>SUM(G693:G693)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H692" start="0" length="0">
    <dxf>
      <font>
        <i/>
        <name val="Times New Roman CYR"/>
        <family val="1"/>
      </font>
    </dxf>
  </rfmt>
  <rfmt sheetId="1" sqref="I692" start="0" length="0">
    <dxf>
      <font>
        <i/>
        <name val="Times New Roman CYR"/>
        <family val="1"/>
      </font>
    </dxf>
  </rfmt>
  <rfmt sheetId="1" sqref="J692" start="0" length="0">
    <dxf>
      <font>
        <i/>
        <name val="Times New Roman CYR"/>
        <family val="1"/>
      </font>
    </dxf>
  </rfmt>
  <rfmt sheetId="1" sqref="K692" start="0" length="0">
    <dxf>
      <font>
        <i/>
        <name val="Times New Roman CYR"/>
        <family val="1"/>
      </font>
    </dxf>
  </rfmt>
  <rfmt sheetId="1" sqref="L692" start="0" length="0">
    <dxf>
      <font>
        <i/>
        <name val="Times New Roman CYR"/>
        <family val="1"/>
      </font>
    </dxf>
  </rfmt>
  <rfmt sheetId="1" sqref="A692:XFD692" start="0" length="0">
    <dxf>
      <font>
        <i/>
        <name val="Times New Roman CYR"/>
        <family val="1"/>
      </font>
    </dxf>
  </rfmt>
  <rcc rId="11478" sId="1" odxf="1" dxf="1">
    <nc r="A693" t="inlineStr">
      <is>
        <t>Прочие закупки товаров, работ и услуг для государственных (муниципальных) нужд</t>
      </is>
    </nc>
    <odxf>
      <fill>
        <patternFill patternType="solid"/>
      </fill>
    </odxf>
    <ndxf>
      <fill>
        <patternFill patternType="none"/>
      </fill>
    </ndxf>
  </rcc>
  <rcc rId="11479" sId="1" odxf="1" dxf="1">
    <nc r="B693" t="inlineStr">
      <is>
        <t>977</t>
      </is>
    </nc>
    <odxf>
      <font>
        <name val="Times New Roman"/>
        <family val="1"/>
      </font>
      <alignment wrapText="1"/>
    </odxf>
    <ndxf>
      <font>
        <color indexed="8"/>
        <name val="Times New Roman"/>
        <family val="1"/>
      </font>
      <alignment wrapText="0"/>
    </ndxf>
  </rcc>
  <rcc rId="11480" sId="1">
    <nc r="C693" t="inlineStr">
      <is>
        <t>05</t>
      </is>
    </nc>
  </rcc>
  <rcc rId="11481" sId="1">
    <nc r="D693" t="inlineStr">
      <is>
        <t>02</t>
      </is>
    </nc>
  </rcc>
  <rcc rId="11482" sId="1">
    <nc r="E693" t="inlineStr">
      <is>
        <t>17001 82900</t>
      </is>
    </nc>
  </rcc>
  <rcc rId="11483" sId="1">
    <nc r="F693" t="inlineStr">
      <is>
        <t>244</t>
      </is>
    </nc>
  </rcc>
  <rfmt sheetId="1" sqref="H693" start="0" length="0">
    <dxf>
      <font>
        <i/>
        <name val="Times New Roman CYR"/>
        <family val="1"/>
      </font>
    </dxf>
  </rfmt>
  <rfmt sheetId="1" sqref="I693" start="0" length="0">
    <dxf>
      <font>
        <i/>
        <name val="Times New Roman CYR"/>
        <family val="1"/>
      </font>
    </dxf>
  </rfmt>
  <rfmt sheetId="1" sqref="J693" start="0" length="0">
    <dxf>
      <font>
        <i/>
        <name val="Times New Roman CYR"/>
        <family val="1"/>
      </font>
    </dxf>
  </rfmt>
  <rfmt sheetId="1" sqref="K693" start="0" length="0">
    <dxf>
      <font>
        <i/>
        <name val="Times New Roman CYR"/>
        <family val="1"/>
      </font>
    </dxf>
  </rfmt>
  <rfmt sheetId="1" sqref="L693" start="0" length="0">
    <dxf>
      <font>
        <i/>
        <name val="Times New Roman CYR"/>
        <family val="1"/>
      </font>
    </dxf>
  </rfmt>
  <rfmt sheetId="1" sqref="A693:XFD693" start="0" length="0">
    <dxf>
      <font>
        <i/>
        <name val="Times New Roman CYR"/>
        <family val="1"/>
      </font>
    </dxf>
  </rfmt>
  <rcc rId="11484" sId="1" odxf="1" dxf="1">
    <nc r="A694" t="inlineStr">
      <is>
        <t>Благоустройство</t>
      </is>
    </nc>
    <odxf>
      <font>
        <b val="0"/>
        <color indexed="8"/>
        <name val="Times New Roman"/>
        <family val="1"/>
      </font>
      <fill>
        <patternFill>
          <bgColor indexed="65"/>
        </patternFill>
      </fill>
      <alignment horizontal="left"/>
    </odxf>
    <ndxf>
      <font>
        <b/>
        <color indexed="8"/>
        <name val="Times New Roman"/>
        <family val="1"/>
      </font>
      <fill>
        <patternFill>
          <bgColor indexed="41"/>
        </patternFill>
      </fill>
      <alignment horizontal="general"/>
    </ndxf>
  </rcc>
  <rcc rId="11485" sId="1" odxf="1" dxf="1">
    <nc r="B694" t="inlineStr">
      <is>
        <t>977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11486" sId="1" odxf="1" dxf="1">
    <nc r="C694" t="inlineStr">
      <is>
        <t>05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11487" sId="1" odxf="1" dxf="1">
    <nc r="D694" t="inlineStr">
      <is>
        <t>03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fmt sheetId="1" sqref="E694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F694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cc rId="11488" sId="1" odxf="1" dxf="1">
    <nc r="G694">
      <f>G705+G695+G700</f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11489" sId="1" odxf="1" dxf="1">
    <nc r="A695" t="inlineStr">
      <is>
        <t>МП «Комплексное развитие сельских территорий в Селенгинском районе на 2023-2025 годы»</t>
      </is>
    </nc>
    <odxf>
      <font>
        <b val="0"/>
        <color indexed="8"/>
        <name val="Times New Roman"/>
        <family val="1"/>
      </font>
      <fill>
        <patternFill>
          <bgColor indexed="65"/>
        </patternFill>
      </fill>
      <alignment horizontal="left"/>
    </odxf>
    <ndxf>
      <font>
        <b/>
        <color indexed="8"/>
        <name val="Times New Roman"/>
        <family val="1"/>
      </font>
      <fill>
        <patternFill>
          <bgColor theme="0"/>
        </patternFill>
      </fill>
      <alignment horizontal="general"/>
    </ndxf>
  </rcc>
  <rcc rId="11490" sId="1" odxf="1" dxf="1">
    <nc r="B695" t="inlineStr">
      <is>
        <t>977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theme="0"/>
        </patternFill>
      </fill>
    </ndxf>
  </rcc>
  <rcc rId="11491" sId="1" odxf="1" dxf="1">
    <nc r="C695" t="inlineStr">
      <is>
        <t>05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theme="0"/>
        </patternFill>
      </fill>
    </ndxf>
  </rcc>
  <rcc rId="11492" sId="1" odxf="1" dxf="1">
    <nc r="D695" t="inlineStr">
      <is>
        <t>03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theme="0"/>
        </patternFill>
      </fill>
    </ndxf>
  </rcc>
  <rcc rId="11493" sId="1" odxf="1" dxf="1">
    <nc r="E695" t="inlineStr">
      <is>
        <t>06000 00000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theme="0"/>
        </patternFill>
      </fill>
    </ndxf>
  </rcc>
  <rfmt sheetId="1" sqref="F695" start="0" length="0">
    <dxf>
      <font>
        <b/>
        <name val="Times New Roman"/>
        <family val="1"/>
      </font>
      <fill>
        <patternFill patternType="solid">
          <bgColor theme="0"/>
        </patternFill>
      </fill>
    </dxf>
  </rfmt>
  <rcc rId="11494" sId="1" odxf="1" dxf="1">
    <nc r="G695">
      <f>G696</f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theme="0"/>
        </patternFill>
      </fill>
    </ndxf>
  </rcc>
  <rcc rId="11495" sId="1" odxf="1" dxf="1">
    <nc r="A696" t="inlineStr">
      <is>
        <t>Основное мероприятие "Благоустройство сельских территорий (Создание и обустройство зоны отдыха п.Темник Селенгинского района Республики Бурятия)"</t>
      </is>
    </nc>
    <odxf>
      <font>
        <i val="0"/>
        <color indexed="8"/>
        <name val="Times New Roman"/>
        <family val="1"/>
      </font>
      <fill>
        <patternFill>
          <bgColor indexed="65"/>
        </patternFill>
      </fill>
      <alignment horizontal="left" vertical="center"/>
    </odxf>
    <ndxf>
      <font>
        <i/>
        <color indexed="8"/>
        <name val="Times New Roman"/>
        <family val="1"/>
      </font>
      <fill>
        <patternFill>
          <bgColor theme="0"/>
        </patternFill>
      </fill>
      <alignment horizontal="general" vertical="top"/>
    </ndxf>
  </rcc>
  <rcc rId="11496" sId="1" odxf="1" dxf="1">
    <nc r="B696" t="inlineStr">
      <is>
        <t>977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1497" sId="1" odxf="1" dxf="1">
    <nc r="C696" t="inlineStr">
      <is>
        <t>05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1498" sId="1" odxf="1" dxf="1">
    <nc r="D696" t="inlineStr">
      <is>
        <t>03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1499" sId="1" odxf="1" dxf="1">
    <nc r="E696" t="inlineStr">
      <is>
        <t>06060 00000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fmt sheetId="1" sqref="F696" start="0" length="0">
    <dxf>
      <font>
        <b/>
        <name val="Times New Roman"/>
        <family val="1"/>
      </font>
      <fill>
        <patternFill patternType="solid">
          <bgColor theme="0"/>
        </patternFill>
      </fill>
    </dxf>
  </rfmt>
  <rcc rId="11500" sId="1" odxf="1" dxf="1">
    <nc r="G696">
      <f>G697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1501" sId="1" odxf="1" dxf="1">
    <nc r="A697" t="inlineStr">
      <is>
        <t>Обеспечение комплексного развития сельских территорий</t>
      </is>
    </nc>
    <odxf>
      <font>
        <i val="0"/>
        <color indexed="8"/>
        <name val="Times New Roman"/>
        <family val="1"/>
      </font>
      <fill>
        <patternFill>
          <bgColor indexed="65"/>
        </patternFill>
      </fill>
      <alignment horizontal="left" vertical="center"/>
    </odxf>
    <ndxf>
      <font>
        <i/>
        <color indexed="8"/>
        <name val="Times New Roman"/>
        <family val="1"/>
      </font>
      <fill>
        <patternFill>
          <bgColor theme="0"/>
        </patternFill>
      </fill>
      <alignment horizontal="general" vertical="top"/>
    </ndxf>
  </rcc>
  <rcc rId="11502" sId="1" odxf="1" dxf="1">
    <nc r="B697" t="inlineStr">
      <is>
        <t>977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1503" sId="1" odxf="1" dxf="1">
    <nc r="C697" t="inlineStr">
      <is>
        <t>05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1504" sId="1" odxf="1" dxf="1">
    <nc r="D697" t="inlineStr">
      <is>
        <t>03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1505" sId="1" odxf="1" dxf="1">
    <nc r="E697" t="inlineStr">
      <is>
        <t>06060 L5760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fmt sheetId="1" sqref="F697" start="0" length="0">
    <dxf>
      <font>
        <b/>
        <name val="Times New Roman"/>
        <family val="1"/>
      </font>
      <fill>
        <patternFill patternType="solid">
          <bgColor theme="0"/>
        </patternFill>
      </fill>
    </dxf>
  </rfmt>
  <rcc rId="11506" sId="1" odxf="1" dxf="1">
    <nc r="G697">
      <f>G698+G699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1507" sId="1" odxf="1" dxf="1">
    <nc r="A698" t="inlineStr">
      <is>
        <t>Прочие закупки товаров, работ и услуг для государственных (муниципальных) нужд</t>
      </is>
    </nc>
    <odxf>
      <fill>
        <patternFill>
          <bgColor indexed="65"/>
        </patternFill>
      </fill>
    </odxf>
    <ndxf>
      <fill>
        <patternFill>
          <bgColor theme="0"/>
        </patternFill>
      </fill>
    </ndxf>
  </rcc>
  <rcc rId="11508" sId="1" odxf="1" dxf="1">
    <nc r="B698" t="inlineStr">
      <is>
        <t>977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1509" sId="1" odxf="1" dxf="1">
    <nc r="C698" t="inlineStr">
      <is>
        <t>05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1510" sId="1" odxf="1" dxf="1">
    <nc r="D698" t="inlineStr">
      <is>
        <t>03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1511" sId="1" odxf="1" dxf="1">
    <nc r="E698" t="inlineStr">
      <is>
        <t>06060 L5760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1512" sId="1" odxf="1" dxf="1">
    <nc r="F698" t="inlineStr">
      <is>
        <t>244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fmt sheetId="1" sqref="G698" start="0" length="0">
    <dxf>
      <fill>
        <patternFill patternType="solid">
          <bgColor theme="0"/>
        </patternFill>
      </fill>
    </dxf>
  </rfmt>
  <rcc rId="11513" sId="1">
    <nc r="A699" t="inlineStr">
      <is>
        <t>Иные межбюджетные трансферты</t>
      </is>
    </nc>
  </rcc>
  <rcc rId="11514" sId="1" odxf="1" dxf="1">
    <nc r="B699" t="inlineStr">
      <is>
        <t>977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1515" sId="1" odxf="1" dxf="1">
    <nc r="C699" t="inlineStr">
      <is>
        <t>05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1516" sId="1" odxf="1" dxf="1">
    <nc r="D699" t="inlineStr">
      <is>
        <t>03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1517" sId="1" odxf="1" dxf="1">
    <nc r="E699" t="inlineStr">
      <is>
        <t>06060 L5760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1518" sId="1" odxf="1" dxf="1">
    <nc r="F699" t="inlineStr">
      <is>
        <t>540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fmt sheetId="1" sqref="G699" start="0" length="0">
    <dxf>
      <fill>
        <patternFill patternType="solid">
          <bgColor theme="0"/>
        </patternFill>
      </fill>
    </dxf>
  </rfmt>
  <rcc rId="11519" sId="1" odxf="1" dxf="1">
    <nc r="A700" t="inlineStr">
      <is>
        <t>Муниципальная программа "Формирование комфортной городской среды на территории муниципального образования "Селенгинский район" на 2020-2025 годы</t>
      </is>
    </nc>
    <odxf>
      <font>
        <b val="0"/>
        <color indexed="8"/>
        <name val="Times New Roman"/>
        <family val="1"/>
      </font>
      <fill>
        <patternFill patternType="solid"/>
      </fill>
      <alignment horizontal="left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color indexed="8"/>
        <name val="Times New Roman"/>
        <family val="1"/>
      </font>
      <fill>
        <patternFill patternType="none"/>
      </fill>
      <alignment horizontal="general" vertical="top"/>
      <border outline="0">
        <left/>
        <right/>
        <top/>
        <bottom/>
      </border>
    </ndxf>
  </rcc>
  <rcc rId="11520" sId="1" odxf="1" dxf="1">
    <nc r="B700" t="inlineStr">
      <is>
        <t>977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cc rId="11521" sId="1" odxf="1" dxf="1">
    <nc r="C700" t="inlineStr">
      <is>
        <t>05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1522" sId="1" odxf="1" dxf="1">
    <nc r="D700" t="inlineStr">
      <is>
        <t>03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1523" sId="1" odxf="1" dxf="1">
    <nc r="E700" t="inlineStr">
      <is>
        <t>16000 00000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F700" start="0" length="0">
    <dxf>
      <font>
        <b/>
        <name val="Times New Roman"/>
        <family val="1"/>
      </font>
    </dxf>
  </rfmt>
  <rcc rId="11524" sId="1" odxf="1" dxf="1">
    <nc r="G700">
      <f>G701</f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1525" sId="1" odxf="1" dxf="1">
    <nc r="A701" t="inlineStr">
      <is>
        <t>Основное мероприятие "Благоустройство дворовых и общественных территорий "</t>
      </is>
    </nc>
    <odxf>
      <font>
        <i val="0"/>
        <color indexed="8"/>
        <name val="Times New Roman"/>
        <family val="1"/>
      </font>
      <fill>
        <patternFill patternType="solid"/>
      </fill>
    </odxf>
    <ndxf>
      <font>
        <i/>
        <color indexed="8"/>
        <name val="Times New Roman"/>
        <family val="1"/>
      </font>
      <fill>
        <patternFill patternType="none"/>
      </fill>
    </ndxf>
  </rcc>
  <rcc rId="11526" sId="1" odxf="1" dxf="1">
    <nc r="B701" t="inlineStr">
      <is>
        <t>977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527" sId="1" odxf="1" dxf="1">
    <nc r="C701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528" sId="1" odxf="1" dxf="1">
    <nc r="D701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529" sId="1" odxf="1" dxf="1">
    <nc r="E701" t="inlineStr">
      <is>
        <t>160F2 00000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701" start="0" length="0">
    <dxf>
      <font>
        <i/>
        <name val="Times New Roman"/>
        <family val="1"/>
      </font>
      <numFmt numFmtId="0" formatCode="General"/>
      <alignment horizontal="general" vertical="top"/>
    </dxf>
  </rfmt>
  <rcc rId="11530" sId="1" odxf="1" dxf="1">
    <nc r="G701">
      <f>G702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531" sId="1" odxf="1" dxf="1">
    <nc r="A702" t="inlineStr">
      <is>
        <t>На поддержку государственных программ субъектов Российской Федерации и муниципальных программ формирования современной городской среды</t>
      </is>
    </nc>
    <odxf>
      <font>
        <i val="0"/>
        <color indexed="8"/>
        <name val="Times New Roman"/>
        <family val="1"/>
      </font>
      <fill>
        <patternFill patternType="solid"/>
      </fill>
    </odxf>
    <ndxf>
      <font>
        <i/>
        <color indexed="8"/>
        <name val="Times New Roman"/>
        <family val="1"/>
      </font>
      <fill>
        <patternFill patternType="none"/>
      </fill>
    </ndxf>
  </rcc>
  <rcc rId="11532" sId="1" odxf="1" dxf="1">
    <nc r="B702" t="inlineStr">
      <is>
        <t>977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533" sId="1" odxf="1" dxf="1">
    <nc r="C702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534" sId="1" odxf="1" dxf="1">
    <nc r="D702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535" sId="1" odxf="1" dxf="1">
    <nc r="E702" t="inlineStr">
      <is>
        <t>160F2 55550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702" start="0" length="0">
    <dxf>
      <font>
        <i/>
        <name val="Times New Roman"/>
        <family val="1"/>
      </font>
      <numFmt numFmtId="0" formatCode="General"/>
      <alignment horizontal="general" vertical="top"/>
    </dxf>
  </rfmt>
  <rcc rId="11536" sId="1" odxf="1" dxf="1">
    <nc r="G702">
      <f>SUM(G703:G704)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537" sId="1" odxf="1" dxf="1">
    <nc r="A703" t="inlineStr">
      <is>
        <t>Иные межбюджетные трансферты</t>
      </is>
    </nc>
    <odxf>
      <fill>
        <patternFill patternType="solid"/>
      </fill>
    </odxf>
    <ndxf>
      <fill>
        <patternFill patternType="none"/>
      </fill>
    </ndxf>
  </rcc>
  <rcc rId="11538" sId="1">
    <nc r="B703" t="inlineStr">
      <is>
        <t>977</t>
      </is>
    </nc>
  </rcc>
  <rcc rId="11539" sId="1">
    <nc r="C703" t="inlineStr">
      <is>
        <t>05</t>
      </is>
    </nc>
  </rcc>
  <rcc rId="11540" sId="1">
    <nc r="D703" t="inlineStr">
      <is>
        <t>03</t>
      </is>
    </nc>
  </rcc>
  <rcc rId="11541" sId="1">
    <nc r="E703" t="inlineStr">
      <is>
        <t>160F2 55550</t>
      </is>
    </nc>
  </rcc>
  <rcc rId="11542" sId="1" odxf="1" dxf="1">
    <nc r="F703" t="inlineStr">
      <is>
        <t>540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fmt sheetId="1" sqref="G703" start="0" length="0">
    <dxf>
      <fill>
        <patternFill patternType="solid">
          <bgColor theme="0"/>
        </patternFill>
      </fill>
    </dxf>
  </rfmt>
  <rcc rId="11543" sId="1" odxf="1" dxf="1">
    <nc r="A704" t="inlineStr">
      <is>
        <t>Прочие мероприятия , связанные с выполнением обязательств ОМСУ</t>
      </is>
    </nc>
    <odxf>
      <font>
        <color indexed="8"/>
        <name val="Times New Roman"/>
        <family val="1"/>
      </font>
      <fill>
        <patternFill patternType="solid"/>
      </fill>
      <alignment horizontal="left" vertical="center"/>
    </odxf>
    <ndxf>
      <font>
        <color indexed="8"/>
        <name val="Times New Roman"/>
        <family val="1"/>
      </font>
      <fill>
        <patternFill patternType="none"/>
      </fill>
      <alignment horizontal="general" vertical="top"/>
    </ndxf>
  </rcc>
  <rcc rId="11544" sId="1">
    <nc r="B704" t="inlineStr">
      <is>
        <t>977</t>
      </is>
    </nc>
  </rcc>
  <rcc rId="11545" sId="1">
    <nc r="C704" t="inlineStr">
      <is>
        <t>05</t>
      </is>
    </nc>
  </rcc>
  <rcc rId="11546" sId="1">
    <nc r="D704" t="inlineStr">
      <is>
        <t>03</t>
      </is>
    </nc>
  </rcc>
  <rcc rId="11547" sId="1">
    <nc r="E704" t="inlineStr">
      <is>
        <t>160F2 55550</t>
      </is>
    </nc>
  </rcc>
  <rcc rId="11548" sId="1" odxf="1" dxf="1">
    <nc r="F704" t="inlineStr">
      <is>
        <t>244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fmt sheetId="1" sqref="G704" start="0" length="0">
    <dxf>
      <fill>
        <patternFill patternType="solid">
          <bgColor theme="0"/>
        </patternFill>
      </fill>
    </dxf>
  </rfmt>
  <rcc rId="11549" sId="1" odxf="1" dxf="1">
    <nc r="A705" t="inlineStr">
      <is>
        <t>Муниципальная программа "Охрана окружающей среды в муниципальном образовании "Селенгинский район" на 2023-2027 годы"</t>
      </is>
    </nc>
    <odxf>
      <font>
        <b val="0"/>
        <color indexed="8"/>
        <name val="Times New Roman"/>
        <family val="1"/>
      </font>
      <fill>
        <patternFill patternType="solid"/>
      </fill>
      <alignment horizontal="left" vertical="center"/>
    </odxf>
    <ndxf>
      <font>
        <b/>
        <color indexed="8"/>
        <name val="Times New Roman"/>
        <family val="1"/>
      </font>
      <fill>
        <patternFill patternType="none"/>
      </fill>
      <alignment horizontal="general" vertical="top"/>
    </ndxf>
  </rcc>
  <rcc rId="11550" sId="1" odxf="1" dxf="1">
    <nc r="B705" t="inlineStr">
      <is>
        <t>977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cc rId="11551" sId="1" odxf="1" dxf="1">
    <nc r="C705" t="inlineStr">
      <is>
        <t>05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1552" sId="1" odxf="1" dxf="1">
    <nc r="D705" t="inlineStr">
      <is>
        <t>03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1553" sId="1" odxf="1" dxf="1">
    <nc r="E705" t="inlineStr">
      <is>
        <t>25000 00000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F705" start="0" length="0">
    <dxf>
      <font>
        <b/>
        <name val="Times New Roman"/>
        <family val="1"/>
      </font>
    </dxf>
  </rfmt>
  <rcc rId="11554" sId="1" odxf="1" dxf="1">
    <nc r="G705">
      <f>G706</f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1555" sId="1" odxf="1" dxf="1">
    <nc r="A706" t="inlineStr">
      <is>
        <t>Основное мероприятие "Выполнение работ по санитарной очистке территорий Селенгинского района"</t>
      </is>
    </nc>
    <odxf>
      <font>
        <i val="0"/>
        <color indexed="8"/>
        <name val="Times New Roman"/>
        <family val="1"/>
      </font>
      <fill>
        <patternFill patternType="solid"/>
      </fill>
      <alignment horizontal="left" vertical="center"/>
    </odxf>
    <ndxf>
      <font>
        <i/>
        <color indexed="8"/>
        <name val="Times New Roman"/>
        <family val="1"/>
      </font>
      <fill>
        <patternFill patternType="none"/>
      </fill>
      <alignment horizontal="general" vertical="top"/>
    </ndxf>
  </rcc>
  <rcc rId="11556" sId="1" odxf="1" dxf="1">
    <nc r="B706" t="inlineStr">
      <is>
        <t>977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557" sId="1" odxf="1" dxf="1">
    <nc r="C706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558" sId="1" odxf="1" dxf="1">
    <nc r="D706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559" sId="1" odxf="1" dxf="1">
    <nc r="E706" t="inlineStr">
      <is>
        <t>25002 00000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706" start="0" length="0">
    <dxf>
      <font>
        <i/>
        <name val="Times New Roman"/>
        <family val="1"/>
      </font>
    </dxf>
  </rfmt>
  <rcc rId="11560" sId="1" odxf="1" dxf="1">
    <nc r="G706">
      <f>G707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561" sId="1" odxf="1" dxf="1">
    <nc r="A707" t="inlineStr">
      <is>
        <t>Прочие мероприятия , связанные с выполнением обязательств ОМСУ</t>
      </is>
    </nc>
    <odxf>
      <font>
        <i val="0"/>
        <color indexed="8"/>
        <name val="Times New Roman"/>
        <family val="1"/>
      </font>
    </odxf>
    <ndxf>
      <font>
        <i/>
        <color indexed="8"/>
        <name val="Times New Roman"/>
        <family val="1"/>
      </font>
    </ndxf>
  </rcc>
  <rcc rId="11562" sId="1">
    <nc r="B707" t="inlineStr">
      <is>
        <t>977</t>
      </is>
    </nc>
  </rcc>
  <rcc rId="11563" sId="1">
    <nc r="C707" t="inlineStr">
      <is>
        <t>05</t>
      </is>
    </nc>
  </rcc>
  <rcc rId="11564" sId="1">
    <nc r="D707" t="inlineStr">
      <is>
        <t>03</t>
      </is>
    </nc>
  </rcc>
  <rcc rId="11565" sId="1">
    <nc r="E707" t="inlineStr">
      <is>
        <t>25002 82900</t>
      </is>
    </nc>
  </rcc>
  <rcc rId="11566" sId="1">
    <nc r="G707">
      <f>G708</f>
    </nc>
  </rcc>
  <rcc rId="11567" sId="1" odxf="1" dxf="1">
    <nc r="A708" t="inlineStr">
      <is>
        <t>Прочие мероприятия , связанные с выполнением обязательств ОМСУ</t>
      </is>
    </nc>
    <odxf>
      <font>
        <color indexed="8"/>
        <name val="Times New Roman"/>
        <family val="1"/>
      </font>
      <fill>
        <patternFill patternType="solid"/>
      </fill>
      <alignment horizontal="left" vertical="center"/>
    </odxf>
    <ndxf>
      <font>
        <color indexed="8"/>
        <name val="Times New Roman"/>
        <family val="1"/>
      </font>
      <fill>
        <patternFill patternType="none"/>
      </fill>
      <alignment horizontal="general" vertical="top"/>
    </ndxf>
  </rcc>
  <rcc rId="11568" sId="1">
    <nc r="B708" t="inlineStr">
      <is>
        <t>977</t>
      </is>
    </nc>
  </rcc>
  <rcc rId="11569" sId="1">
    <nc r="C708" t="inlineStr">
      <is>
        <t>05</t>
      </is>
    </nc>
  </rcc>
  <rcc rId="11570" sId="1">
    <nc r="D708" t="inlineStr">
      <is>
        <t>03</t>
      </is>
    </nc>
  </rcc>
  <rcc rId="11571" sId="1">
    <nc r="E708" t="inlineStr">
      <is>
        <t>25002 82900</t>
      </is>
    </nc>
  </rcc>
  <rcc rId="11572" sId="1">
    <nc r="F708" t="inlineStr">
      <is>
        <t>244</t>
      </is>
    </nc>
  </rcc>
  <rcc rId="11573" sId="1" odxf="1" dxf="1">
    <nc r="A709" t="inlineStr">
      <is>
        <t>ОХРАНА ОКРУЖАЮЩЕЙ СРЕДЫ</t>
      </is>
    </nc>
    <odxf>
      <font>
        <b val="0"/>
        <color indexed="8"/>
        <name val="Times New Roman"/>
        <family val="1"/>
      </font>
      <fill>
        <patternFill>
          <bgColor indexed="65"/>
        </patternFill>
      </fill>
      <alignment horizontal="left"/>
    </odxf>
    <ndxf>
      <font>
        <b/>
        <color indexed="8"/>
        <name val="Times New Roman"/>
        <family val="1"/>
      </font>
      <fill>
        <patternFill>
          <bgColor indexed="15"/>
        </patternFill>
      </fill>
      <alignment horizontal="general"/>
    </ndxf>
  </rcc>
  <rcc rId="11574" sId="1" odxf="1" dxf="1">
    <nc r="B709" t="inlineStr">
      <is>
        <t>977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15"/>
        </patternFill>
      </fill>
    </ndxf>
  </rcc>
  <rcc rId="11575" sId="1" odxf="1" dxf="1">
    <nc r="C709" t="inlineStr">
      <is>
        <t>06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15"/>
        </patternFill>
      </fill>
    </ndxf>
  </rcc>
  <rfmt sheetId="1" sqref="D709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E709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F709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cc rId="11576" sId="1" odxf="1" dxf="1">
    <nc r="G709">
      <f>G710</f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15"/>
        </patternFill>
      </fill>
    </ndxf>
  </rcc>
  <rcc rId="11577" sId="1" odxf="1" dxf="1">
    <nc r="A710" t="inlineStr">
      <is>
        <t>Другие вопросы в области охраны окружающей среды</t>
      </is>
    </nc>
    <odxf>
      <font>
        <b val="0"/>
        <color indexed="8"/>
        <name val="Times New Roman"/>
        <family val="1"/>
      </font>
      <fill>
        <patternFill>
          <bgColor indexed="65"/>
        </patternFill>
      </fill>
      <alignment horizontal="left"/>
    </odxf>
    <ndxf>
      <font>
        <b/>
        <color indexed="8"/>
        <name val="Times New Roman"/>
        <family val="1"/>
      </font>
      <fill>
        <patternFill>
          <bgColor indexed="41"/>
        </patternFill>
      </fill>
      <alignment horizontal="general"/>
    </ndxf>
  </rcc>
  <rcc rId="11578" sId="1" odxf="1" dxf="1">
    <nc r="B710" t="inlineStr">
      <is>
        <t>977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11579" sId="1" odxf="1" dxf="1">
    <nc r="C710" t="inlineStr">
      <is>
        <t>06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11580" sId="1" odxf="1" dxf="1">
    <nc r="D710" t="inlineStr">
      <is>
        <t>05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fmt sheetId="1" sqref="E710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F710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cc rId="11581" sId="1" odxf="1" dxf="1">
    <nc r="G710">
      <f>G711</f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11582" sId="1" odxf="1" dxf="1">
    <nc r="A711" t="inlineStr">
      <is>
        <t>Непрограммные расходы</t>
      </is>
    </nc>
    <odxf>
      <font>
        <b val="0"/>
        <color indexed="8"/>
        <name val="Times New Roman"/>
        <family val="1"/>
      </font>
      <fill>
        <patternFill patternType="solid"/>
      </fill>
      <alignment horizontal="left"/>
    </odxf>
    <ndxf>
      <font>
        <b/>
        <color indexed="8"/>
        <name val="Times New Roman"/>
        <family val="1"/>
      </font>
      <fill>
        <patternFill patternType="none"/>
      </fill>
      <alignment horizontal="general"/>
    </ndxf>
  </rcc>
  <rcc rId="11583" sId="1" odxf="1" dxf="1">
    <nc r="B711" t="inlineStr">
      <is>
        <t>977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theme="0"/>
        </patternFill>
      </fill>
    </ndxf>
  </rcc>
  <rcc rId="11584" sId="1" odxf="1" dxf="1">
    <nc r="C711" t="inlineStr">
      <is>
        <t>06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1585" sId="1" odxf="1" dxf="1">
    <nc r="D711" t="inlineStr">
      <is>
        <t>05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1586" sId="1" odxf="1" dxf="1">
    <nc r="E711" t="inlineStr">
      <is>
        <t>99900 00000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F711" start="0" length="0">
    <dxf>
      <font>
        <b/>
        <name val="Times New Roman"/>
        <family val="1"/>
      </font>
    </dxf>
  </rfmt>
  <rcc rId="11587" sId="1" odxf="1" dxf="1">
    <nc r="G711">
      <f>G712</f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1588" sId="1" odxf="1" dxf="1">
    <nc r="A712" t="inlineStr">
      <is>
        <t>Субсидии бюджетам муниципальных образований на мероприятия по проведению бурения наблюдательных скважин для установления негативного влияния ликвидированной шахты на состояние жилых домов</t>
      </is>
    </nc>
    <odxf>
      <font>
        <i val="0"/>
        <color indexed="8"/>
        <name val="Times New Roman"/>
        <family val="1"/>
      </font>
      <fill>
        <patternFill patternType="solid"/>
      </fill>
      <alignment horizontal="left" vertical="center"/>
    </odxf>
    <ndxf>
      <font>
        <i/>
        <color indexed="8"/>
        <name val="Times New Roman"/>
        <family val="1"/>
      </font>
      <fill>
        <patternFill patternType="none"/>
      </fill>
      <alignment horizontal="general" vertical="top"/>
    </ndxf>
  </rcc>
  <rcc rId="11589" sId="1" odxf="1" dxf="1">
    <nc r="B712" t="inlineStr">
      <is>
        <t>977</t>
      </is>
    </nc>
    <odxf>
      <font>
        <i val="0"/>
        <name val="Times New Roman"/>
        <family val="1"/>
      </font>
      <alignment wrapText="1"/>
    </odxf>
    <ndxf>
      <font>
        <i/>
        <color indexed="8"/>
        <name val="Times New Roman"/>
        <family val="1"/>
      </font>
      <alignment wrapText="0"/>
    </ndxf>
  </rcc>
  <rcc rId="11590" sId="1" odxf="1" dxf="1">
    <nc r="C712" t="inlineStr">
      <is>
        <t>06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591" sId="1" odxf="1" dxf="1">
    <nc r="D712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592" sId="1" odxf="1" dxf="1">
    <nc r="E712" t="inlineStr">
      <is>
        <t>99900S2С00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712" start="0" length="0">
    <dxf>
      <font>
        <i/>
        <name val="Times New Roman"/>
        <family val="1"/>
      </font>
    </dxf>
  </rfmt>
  <rcc rId="11593" sId="1" odxf="1" dxf="1">
    <nc r="G712">
      <f>SUM(G713:G713)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H712" start="0" length="0">
    <dxf>
      <font>
        <i/>
        <name val="Times New Roman CYR"/>
        <family val="1"/>
      </font>
    </dxf>
  </rfmt>
  <rfmt sheetId="1" sqref="I712" start="0" length="0">
    <dxf>
      <font>
        <i/>
        <name val="Times New Roman CYR"/>
        <family val="1"/>
      </font>
    </dxf>
  </rfmt>
  <rfmt sheetId="1" sqref="J712" start="0" length="0">
    <dxf>
      <font>
        <i/>
        <name val="Times New Roman CYR"/>
        <family val="1"/>
      </font>
    </dxf>
  </rfmt>
  <rfmt sheetId="1" sqref="K712" start="0" length="0">
    <dxf>
      <font>
        <i/>
        <name val="Times New Roman CYR"/>
        <family val="1"/>
      </font>
    </dxf>
  </rfmt>
  <rfmt sheetId="1" sqref="L712" start="0" length="0">
    <dxf>
      <font>
        <i/>
        <name val="Times New Roman CYR"/>
        <family val="1"/>
      </font>
    </dxf>
  </rfmt>
  <rfmt sheetId="1" sqref="A712:XFD712" start="0" length="0">
    <dxf>
      <font>
        <i/>
        <name val="Times New Roman CYR"/>
        <family val="1"/>
      </font>
    </dxf>
  </rfmt>
  <rcc rId="11594" sId="1" odxf="1" dxf="1">
    <nc r="A713" t="inlineStr">
      <is>
        <t>Прочие закупки товаров, работ и услуг для государственных (муниципальных) нужд</t>
      </is>
    </nc>
    <odxf>
      <fill>
        <patternFill patternType="solid"/>
      </fill>
    </odxf>
    <ndxf>
      <fill>
        <patternFill patternType="none"/>
      </fill>
    </ndxf>
  </rcc>
  <rcc rId="11595" sId="1" odxf="1" dxf="1">
    <nc r="B713" t="inlineStr">
      <is>
        <t>977</t>
      </is>
    </nc>
    <odxf>
      <font>
        <name val="Times New Roman"/>
        <family val="1"/>
      </font>
      <alignment wrapText="1"/>
    </odxf>
    <ndxf>
      <font>
        <color indexed="8"/>
        <name val="Times New Roman"/>
        <family val="1"/>
      </font>
      <alignment wrapText="0"/>
    </ndxf>
  </rcc>
  <rcc rId="11596" sId="1">
    <nc r="C713" t="inlineStr">
      <is>
        <t>05</t>
      </is>
    </nc>
  </rcc>
  <rcc rId="11597" sId="1">
    <nc r="D713" t="inlineStr">
      <is>
        <t>02</t>
      </is>
    </nc>
  </rcc>
  <rcc rId="11598" sId="1">
    <nc r="E713" t="inlineStr">
      <is>
        <t>99900S2С00</t>
      </is>
    </nc>
  </rcc>
  <rcc rId="11599" sId="1">
    <nc r="F713" t="inlineStr">
      <is>
        <t>540</t>
      </is>
    </nc>
  </rcc>
  <rfmt sheetId="1" sqref="H713" start="0" length="0">
    <dxf>
      <font>
        <i/>
        <name val="Times New Roman CYR"/>
        <family val="1"/>
      </font>
    </dxf>
  </rfmt>
  <rfmt sheetId="1" sqref="I713" start="0" length="0">
    <dxf>
      <font>
        <i/>
        <name val="Times New Roman CYR"/>
        <family val="1"/>
      </font>
    </dxf>
  </rfmt>
  <rfmt sheetId="1" sqref="J713" start="0" length="0">
    <dxf>
      <font>
        <i/>
        <name val="Times New Roman CYR"/>
        <family val="1"/>
      </font>
    </dxf>
  </rfmt>
  <rfmt sheetId="1" sqref="K713" start="0" length="0">
    <dxf>
      <font>
        <i/>
        <name val="Times New Roman CYR"/>
        <family val="1"/>
      </font>
    </dxf>
  </rfmt>
  <rfmt sheetId="1" sqref="L713" start="0" length="0">
    <dxf>
      <font>
        <i/>
        <name val="Times New Roman CYR"/>
        <family val="1"/>
      </font>
    </dxf>
  </rfmt>
  <rfmt sheetId="1" sqref="A713:XFD713" start="0" length="0">
    <dxf>
      <font>
        <i/>
        <name val="Times New Roman CYR"/>
        <family val="1"/>
      </font>
    </dxf>
  </rfmt>
  <rcc rId="11600" sId="1" odxf="1" dxf="1">
    <nc r="A714" t="inlineStr">
      <is>
        <t>СОЦИАЛЬНАЯ ПОЛИТИКА</t>
      </is>
    </nc>
    <odxf>
      <font>
        <b val="0"/>
        <color indexed="8"/>
        <name val="Times New Roman"/>
        <family val="1"/>
      </font>
      <fill>
        <patternFill>
          <bgColor indexed="65"/>
        </patternFill>
      </fill>
    </odxf>
    <ndxf>
      <font>
        <b/>
        <color indexed="8"/>
        <name val="Times New Roman"/>
        <family val="1"/>
      </font>
      <fill>
        <patternFill>
          <bgColor indexed="15"/>
        </patternFill>
      </fill>
    </ndxf>
  </rcc>
  <rcc rId="11601" sId="1" odxf="1" dxf="1">
    <nc r="B714" t="inlineStr">
      <is>
        <t>977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15"/>
        </patternFill>
      </fill>
    </ndxf>
  </rcc>
  <rcc rId="11602" sId="1" odxf="1" dxf="1">
    <nc r="C714" t="inlineStr">
      <is>
        <t>10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15"/>
        </patternFill>
      </fill>
    </ndxf>
  </rcc>
  <rfmt sheetId="1" sqref="D714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E714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F714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cc rId="11603" sId="1" odxf="1" dxf="1">
    <nc r="G714">
      <f>G715</f>
    </nc>
    <odxf>
      <font>
        <b val="0"/>
        <name val="Times New Roman"/>
        <family val="1"/>
      </font>
      <fill>
        <patternFill patternType="none">
          <bgColor indexed="65"/>
        </patternFill>
      </fill>
      <alignment wrapText="1"/>
    </odxf>
    <ndxf>
      <font>
        <b/>
        <name val="Times New Roman"/>
        <family val="1"/>
      </font>
      <fill>
        <patternFill patternType="solid">
          <bgColor indexed="15"/>
        </patternFill>
      </fill>
      <alignment wrapText="0"/>
    </ndxf>
  </rcc>
  <rcc rId="11604" sId="1" odxf="1" dxf="1">
    <nc r="A715" t="inlineStr">
      <is>
        <t>Социальное обеспечение населения</t>
      </is>
    </nc>
    <odxf>
      <font>
        <b val="0"/>
        <color indexed="8"/>
        <name val="Times New Roman"/>
        <family val="1"/>
      </font>
      <fill>
        <patternFill>
          <bgColor indexed="65"/>
        </patternFill>
      </fill>
      <alignment horizontal="left"/>
    </odxf>
    <ndxf>
      <font>
        <b/>
        <color indexed="8"/>
        <name val="Times New Roman"/>
        <family val="1"/>
      </font>
      <fill>
        <patternFill>
          <bgColor indexed="41"/>
        </patternFill>
      </fill>
      <alignment horizontal="general"/>
    </ndxf>
  </rcc>
  <rcc rId="11605" sId="1" odxf="1" dxf="1">
    <nc r="B715" t="inlineStr">
      <is>
        <t>977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11606" sId="1" odxf="1" dxf="1">
    <nc r="C715" t="inlineStr">
      <is>
        <t>10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11607" sId="1" odxf="1" dxf="1">
    <nc r="D715" t="inlineStr">
      <is>
        <t>03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fmt sheetId="1" sqref="E715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F715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cc rId="11608" sId="1" odxf="1" dxf="1">
    <nc r="G715">
      <f>G720+G716</f>
    </nc>
    <odxf>
      <font>
        <b val="0"/>
        <name val="Times New Roman"/>
        <family val="1"/>
      </font>
      <fill>
        <patternFill patternType="none">
          <bgColor indexed="65"/>
        </patternFill>
      </fill>
      <alignment wrapText="1"/>
    </odxf>
    <ndxf>
      <font>
        <b/>
        <name val="Times New Roman"/>
        <family val="1"/>
      </font>
      <fill>
        <patternFill patternType="solid">
          <bgColor indexed="41"/>
        </patternFill>
      </fill>
      <alignment wrapText="0"/>
    </ndxf>
  </rcc>
  <rcc rId="11609" sId="1" odxf="1" dxf="1">
    <nc r="A716" t="inlineStr">
      <is>
        <t>Муниципальная программа «Комплексное развитие сельских территорий в Селенгинском районе на 2023-2025 годы»</t>
      </is>
    </nc>
    <odxf>
      <font>
        <b val="0"/>
        <color indexed="8"/>
        <name val="Times New Roman"/>
        <family val="1"/>
      </font>
      <fill>
        <patternFill>
          <bgColor indexed="65"/>
        </patternFill>
      </fill>
    </odxf>
    <ndxf>
      <font>
        <b/>
        <color indexed="8"/>
        <name val="Times New Roman"/>
        <family val="1"/>
      </font>
      <fill>
        <patternFill>
          <bgColor theme="0"/>
        </patternFill>
      </fill>
    </ndxf>
  </rcc>
  <rcc rId="11610" sId="1" odxf="1" dxf="1">
    <nc r="B716" t="inlineStr">
      <is>
        <t>977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theme="0"/>
        </patternFill>
      </fill>
    </ndxf>
  </rcc>
  <rcc rId="11611" sId="1" odxf="1" dxf="1">
    <nc r="C716" t="inlineStr">
      <is>
        <t>10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theme="0"/>
        </patternFill>
      </fill>
    </ndxf>
  </rcc>
  <rcc rId="11612" sId="1" odxf="1" dxf="1">
    <nc r="D716" t="inlineStr">
      <is>
        <t>03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theme="0"/>
        </patternFill>
      </fill>
    </ndxf>
  </rcc>
  <rcc rId="11613" sId="1" odxf="1" dxf="1">
    <nc r="E716" t="inlineStr">
      <is>
        <t>06000 00000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theme="0"/>
        </patternFill>
      </fill>
    </ndxf>
  </rcc>
  <rfmt sheetId="1" sqref="F716" start="0" length="0">
    <dxf>
      <font>
        <b/>
        <name val="Times New Roman"/>
        <family val="1"/>
      </font>
      <fill>
        <patternFill patternType="solid">
          <bgColor theme="0"/>
        </patternFill>
      </fill>
    </dxf>
  </rfmt>
  <rcc rId="11614" sId="1" odxf="1" dxf="1">
    <nc r="G716">
      <f>G717</f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theme="0"/>
        </patternFill>
      </fill>
    </ndxf>
  </rcc>
  <rfmt sheetId="1" sqref="H716" start="0" length="0">
    <dxf>
      <fill>
        <patternFill patternType="solid">
          <bgColor theme="0"/>
        </patternFill>
      </fill>
    </dxf>
  </rfmt>
  <rfmt sheetId="1" sqref="I716" start="0" length="0">
    <dxf>
      <fill>
        <patternFill patternType="solid">
          <bgColor theme="0"/>
        </patternFill>
      </fill>
    </dxf>
  </rfmt>
  <rfmt sheetId="1" sqref="J716" start="0" length="0">
    <dxf>
      <fill>
        <patternFill patternType="solid">
          <bgColor theme="0"/>
        </patternFill>
      </fill>
    </dxf>
  </rfmt>
  <rfmt sheetId="1" sqref="K716" start="0" length="0">
    <dxf>
      <fill>
        <patternFill patternType="solid">
          <bgColor theme="0"/>
        </patternFill>
      </fill>
    </dxf>
  </rfmt>
  <rfmt sheetId="1" sqref="L716" start="0" length="0">
    <dxf>
      <fill>
        <patternFill patternType="solid">
          <bgColor theme="0"/>
        </patternFill>
      </fill>
    </dxf>
  </rfmt>
  <rfmt sheetId="1" sqref="A716:XFD716" start="0" length="0">
    <dxf>
      <fill>
        <patternFill patternType="solid">
          <bgColor theme="0"/>
        </patternFill>
      </fill>
    </dxf>
  </rfmt>
  <rcc rId="11615" sId="1" odxf="1" dxf="1">
    <nc r="A717" t="inlineStr">
      <is>
        <t>Основное мероприятие "Реализация мероприятий по строительству жилья, предоставляемого по договору найма жилого помещения"</t>
      </is>
    </nc>
    <odxf>
      <font>
        <i val="0"/>
        <color indexed="8"/>
        <name val="Times New Roman"/>
        <family val="1"/>
      </font>
      <fill>
        <patternFill>
          <bgColor indexed="65"/>
        </patternFill>
      </fill>
      <alignment horizontal="left"/>
    </odxf>
    <ndxf>
      <font>
        <i/>
        <color indexed="8"/>
        <name val="Times New Roman"/>
        <family val="1"/>
      </font>
      <fill>
        <patternFill>
          <bgColor theme="0"/>
        </patternFill>
      </fill>
      <alignment horizontal="general"/>
    </ndxf>
  </rcc>
  <rcc rId="11616" sId="1" odxf="1" dxf="1">
    <nc r="B717" t="inlineStr">
      <is>
        <t>977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1617" sId="1" odxf="1" dxf="1">
    <nc r="C717" t="inlineStr">
      <is>
        <t>10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1618" sId="1" odxf="1" dxf="1">
    <nc r="D717" t="inlineStr">
      <is>
        <t>03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1619" sId="1" odxf="1" dxf="1">
    <nc r="E717" t="inlineStr">
      <is>
        <t>06020 00000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fmt sheetId="1" sqref="F717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cc rId="11620" sId="1" odxf="1" dxf="1">
    <nc r="G717">
      <f>G718</f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fmt sheetId="1" sqref="H717" start="0" length="0">
    <dxf>
      <fill>
        <patternFill patternType="solid">
          <bgColor theme="0"/>
        </patternFill>
      </fill>
    </dxf>
  </rfmt>
  <rfmt sheetId="1" sqref="I717" start="0" length="0">
    <dxf>
      <fill>
        <patternFill patternType="solid">
          <bgColor theme="0"/>
        </patternFill>
      </fill>
    </dxf>
  </rfmt>
  <rfmt sheetId="1" sqref="J717" start="0" length="0">
    <dxf>
      <fill>
        <patternFill patternType="solid">
          <bgColor theme="0"/>
        </patternFill>
      </fill>
    </dxf>
  </rfmt>
  <rfmt sheetId="1" sqref="K717" start="0" length="0">
    <dxf>
      <fill>
        <patternFill patternType="solid">
          <bgColor theme="0"/>
        </patternFill>
      </fill>
    </dxf>
  </rfmt>
  <rfmt sheetId="1" sqref="L717" start="0" length="0">
    <dxf>
      <fill>
        <patternFill patternType="solid">
          <bgColor theme="0"/>
        </patternFill>
      </fill>
    </dxf>
  </rfmt>
  <rfmt sheetId="1" sqref="A717:XFD717" start="0" length="0">
    <dxf>
      <fill>
        <patternFill patternType="solid">
          <bgColor theme="0"/>
        </patternFill>
      </fill>
    </dxf>
  </rfmt>
  <rcc rId="11621" sId="1" odxf="1" dxf="1">
    <nc r="A718" t="inlineStr">
      <is>
        <t>Обеспечение комплексного развития сельских территорий</t>
      </is>
    </nc>
    <odxf>
      <font>
        <i val="0"/>
        <color indexed="8"/>
        <name val="Times New Roman"/>
        <family val="1"/>
      </font>
      <fill>
        <patternFill>
          <bgColor indexed="65"/>
        </patternFill>
      </fill>
      <alignment horizontal="left"/>
    </odxf>
    <ndxf>
      <font>
        <i/>
        <color indexed="8"/>
        <name val="Times New Roman"/>
        <family val="1"/>
      </font>
      <fill>
        <patternFill>
          <bgColor theme="0"/>
        </patternFill>
      </fill>
      <alignment horizontal="general"/>
    </ndxf>
  </rcc>
  <rcc rId="11622" sId="1" odxf="1" dxf="1">
    <nc r="B718" t="inlineStr">
      <is>
        <t>977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1623" sId="1" odxf="1" dxf="1">
    <nc r="C718" t="inlineStr">
      <is>
        <t>10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1624" sId="1" odxf="1" dxf="1">
    <nc r="D718" t="inlineStr">
      <is>
        <t>03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1625" sId="1" odxf="1" dxf="1">
    <nc r="E718" t="inlineStr">
      <is>
        <t>06020 L5760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fmt sheetId="1" sqref="F718" start="0" length="0">
    <dxf>
      <font>
        <b/>
        <i/>
        <name val="Times New Roman"/>
        <family val="1"/>
      </font>
      <fill>
        <patternFill patternType="solid">
          <bgColor theme="0"/>
        </patternFill>
      </fill>
    </dxf>
  </rfmt>
  <rcc rId="11626" sId="1" odxf="1" dxf="1">
    <nc r="G718">
      <f>G719</f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fmt sheetId="1" sqref="H718" start="0" length="0">
    <dxf>
      <fill>
        <patternFill patternType="solid">
          <bgColor theme="0"/>
        </patternFill>
      </fill>
    </dxf>
  </rfmt>
  <rfmt sheetId="1" sqref="I718" start="0" length="0">
    <dxf>
      <fill>
        <patternFill patternType="solid">
          <bgColor theme="0"/>
        </patternFill>
      </fill>
    </dxf>
  </rfmt>
  <rfmt sheetId="1" sqref="J718" start="0" length="0">
    <dxf>
      <fill>
        <patternFill patternType="solid">
          <bgColor theme="0"/>
        </patternFill>
      </fill>
    </dxf>
  </rfmt>
  <rfmt sheetId="1" sqref="K718" start="0" length="0">
    <dxf>
      <fill>
        <patternFill patternType="solid">
          <bgColor theme="0"/>
        </patternFill>
      </fill>
    </dxf>
  </rfmt>
  <rfmt sheetId="1" sqref="L718" start="0" length="0">
    <dxf>
      <fill>
        <patternFill patternType="solid">
          <bgColor theme="0"/>
        </patternFill>
      </fill>
    </dxf>
  </rfmt>
  <rfmt sheetId="1" sqref="A718:XFD718" start="0" length="0">
    <dxf>
      <fill>
        <patternFill patternType="solid">
          <bgColor theme="0"/>
        </patternFill>
      </fill>
    </dxf>
  </rfmt>
  <rcc rId="11627" sId="1" odxf="1" dxf="1">
    <nc r="A719" t="inlineStr">
      <is>
        <t>Прочие мероприятия , связанные с выполнением обязательств ОМСУ</t>
      </is>
    </nc>
    <odxf>
      <font>
        <color indexed="8"/>
        <name val="Times New Roman"/>
        <family val="1"/>
      </font>
      <fill>
        <patternFill patternType="solid"/>
      </fill>
      <alignment horizontal="left" vertical="center"/>
    </odxf>
    <ndxf>
      <font>
        <color indexed="8"/>
        <name val="Times New Roman"/>
        <family val="1"/>
      </font>
      <fill>
        <patternFill patternType="none"/>
      </fill>
      <alignment horizontal="general" vertical="top"/>
    </ndxf>
  </rcc>
  <rcc rId="11628" sId="1" odxf="1" dxf="1">
    <nc r="B719" t="inlineStr">
      <is>
        <t>977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1629" sId="1" odxf="1" dxf="1">
    <nc r="C719" t="inlineStr">
      <is>
        <t>10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1630" sId="1" odxf="1" dxf="1">
    <nc r="D719" t="inlineStr">
      <is>
        <t>03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1631" sId="1" odxf="1" dxf="1">
    <nc r="E719" t="inlineStr">
      <is>
        <t>06020 L5760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1632" sId="1" odxf="1" dxf="1">
    <nc r="F719" t="inlineStr">
      <is>
        <t>244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fmt sheetId="1" sqref="G719" start="0" length="0">
    <dxf>
      <fill>
        <patternFill patternType="solid">
          <bgColor theme="0"/>
        </patternFill>
      </fill>
    </dxf>
  </rfmt>
  <rfmt sheetId="1" sqref="H719" start="0" length="0">
    <dxf>
      <fill>
        <patternFill patternType="solid">
          <bgColor theme="0"/>
        </patternFill>
      </fill>
    </dxf>
  </rfmt>
  <rfmt sheetId="1" sqref="I719" start="0" length="0">
    <dxf>
      <fill>
        <patternFill patternType="solid">
          <bgColor theme="0"/>
        </patternFill>
      </fill>
    </dxf>
  </rfmt>
  <rfmt sheetId="1" sqref="J719" start="0" length="0">
    <dxf>
      <fill>
        <patternFill patternType="solid">
          <bgColor theme="0"/>
        </patternFill>
      </fill>
    </dxf>
  </rfmt>
  <rfmt sheetId="1" sqref="K719" start="0" length="0">
    <dxf>
      <fill>
        <patternFill patternType="solid">
          <bgColor theme="0"/>
        </patternFill>
      </fill>
    </dxf>
  </rfmt>
  <rfmt sheetId="1" sqref="L719" start="0" length="0">
    <dxf>
      <fill>
        <patternFill patternType="solid">
          <bgColor theme="0"/>
        </patternFill>
      </fill>
    </dxf>
  </rfmt>
  <rfmt sheetId="1" sqref="A719:XFD719" start="0" length="0">
    <dxf>
      <fill>
        <patternFill patternType="solid">
          <bgColor theme="0"/>
        </patternFill>
      </fill>
    </dxf>
  </rfmt>
  <rcc rId="11633" sId="1" odxf="1" dxf="1">
    <nc r="A720" t="inlineStr">
      <is>
        <t>Непрограммные расходы</t>
      </is>
    </nc>
    <odxf>
      <font>
        <b val="0"/>
        <color indexed="8"/>
        <name val="Times New Roman"/>
        <family val="1"/>
      </font>
      <fill>
        <patternFill patternType="solid"/>
      </fill>
      <alignment horizontal="left"/>
    </odxf>
    <ndxf>
      <font>
        <b/>
        <color indexed="8"/>
        <name val="Times New Roman"/>
        <family val="1"/>
      </font>
      <fill>
        <patternFill patternType="none"/>
      </fill>
      <alignment horizontal="general"/>
    </ndxf>
  </rcc>
  <rcc rId="11634" sId="1" odxf="1" dxf="1">
    <nc r="B720" t="inlineStr">
      <is>
        <t>977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1635" sId="1" odxf="1" dxf="1">
    <nc r="C720" t="inlineStr">
      <is>
        <t>10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1636" sId="1" odxf="1" dxf="1">
    <nc r="D720" t="inlineStr">
      <is>
        <t>03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1637" sId="1" odxf="1" dxf="1">
    <nc r="E720" t="inlineStr">
      <is>
        <t>99900 00000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F720" start="0" length="0">
    <dxf>
      <fill>
        <patternFill patternType="solid">
          <bgColor theme="0"/>
        </patternFill>
      </fill>
    </dxf>
  </rfmt>
  <rcc rId="11638" sId="1" odxf="1" dxf="1">
    <nc r="G720">
      <f>G721</f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theme="0"/>
        </patternFill>
      </fill>
    </ndxf>
  </rcc>
  <rcc rId="11639" sId="1" odxf="1" dxf="1">
    <nc r="A721" t="inlineStr">
      <is>
        <t>Реализация иных мероприятий по переселению граждан, включая программы местного развития и обеспечение занятости для шахтерских городов и поселков</t>
      </is>
    </nc>
    <odxf>
      <font>
        <i val="0"/>
        <color indexed="8"/>
        <name val="Times New Roman"/>
        <family val="1"/>
      </font>
      <fill>
        <patternFill patternType="solid"/>
      </fill>
      <alignment horizontal="left"/>
    </odxf>
    <ndxf>
      <font>
        <i/>
        <color indexed="8"/>
        <name val="Times New Roman"/>
        <family val="1"/>
      </font>
      <fill>
        <patternFill patternType="none"/>
      </fill>
      <alignment horizontal="general"/>
    </ndxf>
  </rcc>
  <rcc rId="11640" sId="1" odxf="1" dxf="1">
    <nc r="B721" t="inlineStr">
      <is>
        <t>977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1641" sId="1" odxf="1" dxf="1">
    <nc r="C721" t="inlineStr">
      <is>
        <t>10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642" sId="1" odxf="1" dxf="1">
    <nc r="D721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643" sId="1" odxf="1" dxf="1">
    <nc r="E721" t="inlineStr">
      <is>
        <t>99900 51560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721" start="0" length="0">
    <dxf>
      <font>
        <i/>
        <name val="Times New Roman"/>
        <family val="1"/>
      </font>
    </dxf>
  </rfmt>
  <rcc rId="11644" sId="1" odxf="1" dxf="1">
    <nc r="G721">
      <f>G722</f>
    </nc>
    <odxf>
      <font>
        <i val="0"/>
        <name val="Times New Roman"/>
        <family val="1"/>
      </font>
      <fill>
        <patternFill patternType="none">
          <bgColor indexed="65"/>
        </patternFill>
      </fill>
      <alignment wrapText="1"/>
    </odxf>
    <ndxf>
      <font>
        <i/>
        <name val="Times New Roman"/>
        <family val="1"/>
      </font>
      <fill>
        <patternFill patternType="solid">
          <bgColor theme="0"/>
        </patternFill>
      </fill>
      <alignment wrapText="0"/>
    </ndxf>
  </rcc>
  <rcc rId="11645" sId="1" odxf="1" dxf="1">
    <nc r="A722" t="inlineStr">
      <is>
        <t>Субсидии гражданам на приобретение жилья</t>
      </is>
    </nc>
    <odxf>
      <font>
        <color indexed="8"/>
        <name val="Times New Roman"/>
        <family val="1"/>
      </font>
      <fill>
        <patternFill patternType="solid"/>
      </fill>
      <alignment horizontal="left"/>
    </odxf>
    <ndxf>
      <font>
        <color indexed="8"/>
        <name val="Times New Roman"/>
        <family val="1"/>
      </font>
      <fill>
        <patternFill patternType="none"/>
      </fill>
      <alignment horizontal="general"/>
    </ndxf>
  </rcc>
  <rcc rId="11646" sId="1" odxf="1" dxf="1">
    <nc r="B722" t="inlineStr">
      <is>
        <t>977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1647" sId="1">
    <nc r="C722" t="inlineStr">
      <is>
        <t>10</t>
      </is>
    </nc>
  </rcc>
  <rcc rId="11648" sId="1">
    <nc r="D722" t="inlineStr">
      <is>
        <t>03</t>
      </is>
    </nc>
  </rcc>
  <rcc rId="11649" sId="1">
    <nc r="E722" t="inlineStr">
      <is>
        <t>99900 51560</t>
      </is>
    </nc>
  </rcc>
  <rcc rId="11650" sId="1">
    <nc r="F722" t="inlineStr">
      <is>
        <t>322</t>
      </is>
    </nc>
  </rcc>
  <rfmt sheetId="1" sqref="G722" start="0" length="0">
    <dxf>
      <alignment wrapText="0"/>
    </dxf>
  </rfmt>
  <rcc rId="11651" sId="1" odxf="1" dxf="1">
    <nc r="A723" t="inlineStr">
      <is>
        <t>МЕЖБЮДЖЕТНЫЕ ТРАНСФЕРТЫ ОБЩЕГО ХАРАКТЕРА БЮДЖЕТАМ БЮДЖЕТНОЙ СИСТЕМЫ РОССИЙСКОЙ ФЕДЕРАЦИИ</t>
      </is>
    </nc>
    <odxf>
      <font>
        <b val="0"/>
        <color indexed="8"/>
        <name val="Times New Roman"/>
        <family val="1"/>
      </font>
      <fill>
        <patternFill>
          <bgColor indexed="65"/>
        </patternFill>
      </fill>
    </odxf>
    <ndxf>
      <font>
        <b/>
        <color indexed="8"/>
        <name val="Times New Roman"/>
        <family val="1"/>
      </font>
      <fill>
        <patternFill>
          <bgColor indexed="15"/>
        </patternFill>
      </fill>
    </ndxf>
  </rcc>
  <rcc rId="11652" sId="1" odxf="1" dxf="1">
    <nc r="B723" t="inlineStr">
      <is>
        <t>977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15"/>
        </patternFill>
      </fill>
    </ndxf>
  </rcc>
  <rcc rId="11653" sId="1" odxf="1" dxf="1">
    <nc r="C723" t="inlineStr">
      <is>
        <t>14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15"/>
        </patternFill>
      </fill>
    </ndxf>
  </rcc>
  <rfmt sheetId="1" sqref="D723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E723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F723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cc rId="11654" sId="1" odxf="1" dxf="1">
    <nc r="G723">
      <f>G724</f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15"/>
        </patternFill>
      </fill>
    </ndxf>
  </rcc>
  <rcc rId="11655" sId="1" odxf="1" dxf="1">
    <nc r="A724" t="inlineStr">
      <is>
        <t>Прочие межбюджетные трансферты общего характера</t>
      </is>
    </nc>
    <odxf>
      <font>
        <b val="0"/>
        <color indexed="8"/>
        <name val="Times New Roman"/>
        <family val="1"/>
      </font>
      <fill>
        <patternFill>
          <bgColor indexed="65"/>
        </patternFill>
      </fill>
      <alignment horizontal="left"/>
    </odxf>
    <ndxf>
      <font>
        <b/>
        <color indexed="8"/>
        <name val="Times New Roman"/>
        <family val="1"/>
      </font>
      <fill>
        <patternFill>
          <bgColor indexed="41"/>
        </patternFill>
      </fill>
      <alignment horizontal="general"/>
    </ndxf>
  </rcc>
  <rcc rId="11656" sId="1" odxf="1" dxf="1">
    <nc r="B724" t="inlineStr">
      <is>
        <t>977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11657" sId="1" odxf="1" dxf="1">
    <nc r="C724" t="inlineStr">
      <is>
        <t>14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11658" sId="1" odxf="1" dxf="1">
    <nc r="D724" t="inlineStr">
      <is>
        <t>03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fmt sheetId="1" sqref="E724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F724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cc rId="11659" sId="1" odxf="1" dxf="1">
    <nc r="G724">
      <f>G725+G729</f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11660" sId="1" odxf="1" dxf="1">
    <nc r="A725" t="inlineStr">
      <is>
        <t>Муниципальная программа " Благоустройство территорий муниципальных образований Селенгинского района на 2021 и плановый период 2022-2025гг."</t>
      </is>
    </nc>
    <odxf>
      <font>
        <b val="0"/>
        <i val="0"/>
        <color indexed="8"/>
        <name val="Times New Roman"/>
        <family val="1"/>
      </font>
      <fill>
        <patternFill>
          <bgColor indexed="65"/>
        </patternFill>
      </fill>
      <alignment horizontal="left"/>
    </odxf>
    <ndxf>
      <font>
        <b/>
        <i/>
        <color indexed="8"/>
        <name val="Times New Roman"/>
        <family val="1"/>
      </font>
      <fill>
        <patternFill>
          <bgColor theme="0"/>
        </patternFill>
      </fill>
      <alignment horizontal="general"/>
    </ndxf>
  </rcc>
  <rcc rId="11661" sId="1" odxf="1" dxf="1">
    <nc r="B725" t="inlineStr">
      <is>
        <t>977</t>
      </is>
    </nc>
    <odxf>
      <font>
        <b val="0"/>
        <i val="0"/>
        <name val="Times New Roman"/>
        <family val="1"/>
      </font>
      <fill>
        <patternFill patternType="none">
          <bgColor indexed="65"/>
        </patternFill>
      </fill>
    </odxf>
    <ndxf>
      <font>
        <b/>
        <i/>
        <name val="Times New Roman"/>
        <family val="1"/>
      </font>
      <fill>
        <patternFill patternType="solid">
          <bgColor theme="0"/>
        </patternFill>
      </fill>
    </ndxf>
  </rcc>
  <rcc rId="11662" sId="1" odxf="1" dxf="1">
    <nc r="C725" t="inlineStr">
      <is>
        <t>14</t>
      </is>
    </nc>
    <odxf>
      <font>
        <b val="0"/>
        <i val="0"/>
        <name val="Times New Roman"/>
        <family val="1"/>
      </font>
      <fill>
        <patternFill patternType="none">
          <bgColor indexed="65"/>
        </patternFill>
      </fill>
    </odxf>
    <ndxf>
      <font>
        <b/>
        <i/>
        <name val="Times New Roman"/>
        <family val="1"/>
      </font>
      <fill>
        <patternFill patternType="solid">
          <bgColor theme="0"/>
        </patternFill>
      </fill>
    </ndxf>
  </rcc>
  <rcc rId="11663" sId="1" odxf="1" dxf="1">
    <nc r="D725" t="inlineStr">
      <is>
        <t>03</t>
      </is>
    </nc>
    <odxf>
      <font>
        <b val="0"/>
        <i val="0"/>
        <name val="Times New Roman"/>
        <family val="1"/>
      </font>
      <fill>
        <patternFill patternType="none">
          <bgColor indexed="65"/>
        </patternFill>
      </fill>
    </odxf>
    <ndxf>
      <font>
        <b/>
        <i/>
        <name val="Times New Roman"/>
        <family val="1"/>
      </font>
      <fill>
        <patternFill patternType="solid">
          <bgColor theme="0"/>
        </patternFill>
      </fill>
    </ndxf>
  </rcc>
  <rcc rId="11664" sId="1" odxf="1" dxf="1">
    <nc r="E725" t="inlineStr">
      <is>
        <t>19000 00000</t>
      </is>
    </nc>
    <odxf>
      <font>
        <b val="0"/>
        <i val="0"/>
        <name val="Times New Roman"/>
        <family val="1"/>
      </font>
      <fill>
        <patternFill patternType="none">
          <bgColor indexed="65"/>
        </patternFill>
      </fill>
    </odxf>
    <ndxf>
      <font>
        <b/>
        <i/>
        <name val="Times New Roman"/>
        <family val="1"/>
      </font>
      <fill>
        <patternFill patternType="solid">
          <bgColor theme="0"/>
        </patternFill>
      </fill>
    </ndxf>
  </rcc>
  <rfmt sheetId="1" sqref="F725" start="0" length="0">
    <dxf>
      <font>
        <b/>
        <i/>
        <name val="Times New Roman"/>
        <family val="1"/>
      </font>
      <fill>
        <patternFill patternType="solid">
          <bgColor theme="0"/>
        </patternFill>
      </fill>
    </dxf>
  </rfmt>
  <rcc rId="11665" sId="1" odxf="1" dxf="1">
    <nc r="G725">
      <f>G726</f>
    </nc>
    <odxf>
      <font>
        <b val="0"/>
        <i val="0"/>
        <name val="Times New Roman"/>
        <family val="1"/>
      </font>
      <fill>
        <patternFill patternType="none">
          <bgColor indexed="65"/>
        </patternFill>
      </fill>
    </odxf>
    <ndxf>
      <font>
        <b/>
        <i/>
        <name val="Times New Roman"/>
        <family val="1"/>
      </font>
      <fill>
        <patternFill patternType="solid">
          <bgColor theme="0"/>
        </patternFill>
      </fill>
    </ndxf>
  </rcc>
  <rfmt sheetId="1" sqref="H725" start="0" length="0">
    <dxf>
      <font>
        <b/>
        <i/>
        <name val="Times New Roman CYR"/>
        <family val="1"/>
      </font>
      <fill>
        <patternFill patternType="solid">
          <bgColor theme="0"/>
        </patternFill>
      </fill>
    </dxf>
  </rfmt>
  <rfmt sheetId="1" sqref="I725" start="0" length="0">
    <dxf>
      <font>
        <b/>
        <i/>
        <name val="Times New Roman CYR"/>
        <family val="1"/>
      </font>
      <fill>
        <patternFill patternType="solid">
          <bgColor theme="0"/>
        </patternFill>
      </fill>
    </dxf>
  </rfmt>
  <rfmt sheetId="1" sqref="J725" start="0" length="0">
    <dxf>
      <font>
        <b/>
        <i/>
        <name val="Times New Roman CYR"/>
        <family val="1"/>
      </font>
      <fill>
        <patternFill patternType="solid">
          <bgColor theme="0"/>
        </patternFill>
      </fill>
    </dxf>
  </rfmt>
  <rfmt sheetId="1" sqref="K725" start="0" length="0">
    <dxf>
      <font>
        <b/>
        <i/>
        <name val="Times New Roman CYR"/>
        <family val="1"/>
      </font>
      <fill>
        <patternFill patternType="solid">
          <bgColor theme="0"/>
        </patternFill>
      </fill>
    </dxf>
  </rfmt>
  <rfmt sheetId="1" sqref="L725" start="0" length="0">
    <dxf>
      <font>
        <b/>
        <i/>
        <name val="Times New Roman CYR"/>
        <family val="1"/>
      </font>
      <fill>
        <patternFill patternType="solid">
          <bgColor theme="0"/>
        </patternFill>
      </fill>
    </dxf>
  </rfmt>
  <rfmt sheetId="1" sqref="A725:XFD725" start="0" length="0">
    <dxf>
      <font>
        <b/>
        <i/>
        <name val="Times New Roman CYR"/>
        <family val="1"/>
      </font>
      <fill>
        <patternFill patternType="solid">
          <bgColor theme="0"/>
        </patternFill>
      </fill>
    </dxf>
  </rfmt>
  <rcc rId="11666" sId="1" odxf="1" dxf="1">
    <nc r="A726" t="inlineStr">
      <is>
        <t xml:space="preserve">Основное мероприятие "Благоустройство территории во всех населенных пунктах МО СП </t>
      </is>
    </nc>
    <odxf>
      <font>
        <i val="0"/>
        <color indexed="8"/>
        <name val="Times New Roman"/>
        <family val="1"/>
      </font>
      <fill>
        <patternFill>
          <bgColor indexed="65"/>
        </patternFill>
      </fill>
      <alignment horizontal="left"/>
    </odxf>
    <ndxf>
      <font>
        <i/>
        <color indexed="8"/>
        <name val="Times New Roman"/>
        <family val="1"/>
      </font>
      <fill>
        <patternFill>
          <bgColor theme="0"/>
        </patternFill>
      </fill>
      <alignment horizontal="general"/>
    </ndxf>
  </rcc>
  <rcc rId="11667" sId="1" odxf="1" dxf="1">
    <nc r="B726" t="inlineStr">
      <is>
        <t>977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1668" sId="1" odxf="1" dxf="1">
    <nc r="C726" t="inlineStr">
      <is>
        <t>14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1669" sId="1" odxf="1" dxf="1">
    <nc r="D726" t="inlineStr">
      <is>
        <t>03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1670" sId="1" odxf="1" dxf="1">
    <nc r="E726" t="inlineStr">
      <is>
        <t>19001 00000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fmt sheetId="1" sqref="F726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cc rId="11671" sId="1" odxf="1" dxf="1">
    <nc r="G726">
      <f>G727</f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fmt sheetId="1" sqref="H726" start="0" length="0">
    <dxf>
      <font>
        <i/>
        <name val="Times New Roman CYR"/>
        <family val="1"/>
      </font>
      <fill>
        <patternFill patternType="solid">
          <bgColor theme="0"/>
        </patternFill>
      </fill>
    </dxf>
  </rfmt>
  <rfmt sheetId="1" sqref="I726" start="0" length="0">
    <dxf>
      <font>
        <i/>
        <name val="Times New Roman CYR"/>
        <family val="1"/>
      </font>
      <fill>
        <patternFill patternType="solid">
          <bgColor theme="0"/>
        </patternFill>
      </fill>
    </dxf>
  </rfmt>
  <rfmt sheetId="1" sqref="J726" start="0" length="0">
    <dxf>
      <font>
        <i/>
        <name val="Times New Roman CYR"/>
        <family val="1"/>
      </font>
      <fill>
        <patternFill patternType="solid">
          <bgColor theme="0"/>
        </patternFill>
      </fill>
    </dxf>
  </rfmt>
  <rfmt sheetId="1" sqref="K726" start="0" length="0">
    <dxf>
      <font>
        <i/>
        <name val="Times New Roman CYR"/>
        <family val="1"/>
      </font>
      <fill>
        <patternFill patternType="solid">
          <bgColor theme="0"/>
        </patternFill>
      </fill>
    </dxf>
  </rfmt>
  <rfmt sheetId="1" sqref="L726" start="0" length="0">
    <dxf>
      <font>
        <i/>
        <name val="Times New Roman CYR"/>
        <family val="1"/>
      </font>
      <fill>
        <patternFill patternType="solid">
          <bgColor theme="0"/>
        </patternFill>
      </fill>
    </dxf>
  </rfmt>
  <rfmt sheetId="1" sqref="A726:XFD726" start="0" length="0">
    <dxf>
      <font>
        <i/>
        <name val="Times New Roman CYR"/>
        <family val="1"/>
      </font>
      <fill>
        <patternFill patternType="solid">
          <bgColor theme="0"/>
        </patternFill>
      </fill>
    </dxf>
  </rfmt>
  <rcc rId="11672" sId="1" odxf="1" dxf="1">
    <nc r="A727" t="inlineStr">
      <is>
        <t>На  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</is>
    </nc>
    <odxf>
      <font>
        <i val="0"/>
        <color indexed="8"/>
        <name val="Times New Roman"/>
        <family val="1"/>
      </font>
      <fill>
        <patternFill>
          <bgColor indexed="65"/>
        </patternFill>
      </fill>
      <alignment horizontal="left"/>
    </odxf>
    <ndxf>
      <font>
        <i/>
        <color indexed="8"/>
        <name val="Times New Roman"/>
        <family val="1"/>
      </font>
      <fill>
        <patternFill>
          <bgColor theme="0"/>
        </patternFill>
      </fill>
      <alignment horizontal="general"/>
    </ndxf>
  </rcc>
  <rcc rId="11673" sId="1" odxf="1" dxf="1">
    <nc r="B727" t="inlineStr">
      <is>
        <t>977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1674" sId="1" odxf="1" dxf="1">
    <nc r="C727" t="inlineStr">
      <is>
        <t>14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1675" sId="1" odxf="1" dxf="1">
    <nc r="D727" t="inlineStr">
      <is>
        <t>03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1676" sId="1" odxf="1" dxf="1">
    <nc r="E727" t="inlineStr">
      <is>
        <t>19001 S2140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fmt sheetId="1" sqref="F727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cc rId="11677" sId="1" odxf="1" dxf="1">
    <nc r="G727">
      <f>G728</f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fmt sheetId="1" sqref="H727" start="0" length="0">
    <dxf>
      <font>
        <i/>
        <name val="Times New Roman CYR"/>
        <family val="1"/>
      </font>
      <fill>
        <patternFill patternType="solid">
          <bgColor theme="0"/>
        </patternFill>
      </fill>
    </dxf>
  </rfmt>
  <rfmt sheetId="1" sqref="I727" start="0" length="0">
    <dxf>
      <font>
        <i/>
        <name val="Times New Roman CYR"/>
        <family val="1"/>
      </font>
      <fill>
        <patternFill patternType="solid">
          <bgColor theme="0"/>
        </patternFill>
      </fill>
    </dxf>
  </rfmt>
  <rfmt sheetId="1" sqref="J727" start="0" length="0">
    <dxf>
      <font>
        <i/>
        <name val="Times New Roman CYR"/>
        <family val="1"/>
      </font>
      <fill>
        <patternFill patternType="solid">
          <bgColor theme="0"/>
        </patternFill>
      </fill>
    </dxf>
  </rfmt>
  <rfmt sheetId="1" sqref="K727" start="0" length="0">
    <dxf>
      <font>
        <i/>
        <name val="Times New Roman CYR"/>
        <family val="1"/>
      </font>
      <fill>
        <patternFill patternType="solid">
          <bgColor theme="0"/>
        </patternFill>
      </fill>
    </dxf>
  </rfmt>
  <rfmt sheetId="1" sqref="L727" start="0" length="0">
    <dxf>
      <font>
        <i/>
        <name val="Times New Roman CYR"/>
        <family val="1"/>
      </font>
      <fill>
        <patternFill patternType="solid">
          <bgColor theme="0"/>
        </patternFill>
      </fill>
    </dxf>
  </rfmt>
  <rfmt sheetId="1" sqref="A727:XFD727" start="0" length="0">
    <dxf>
      <font>
        <i/>
        <name val="Times New Roman CYR"/>
        <family val="1"/>
      </font>
      <fill>
        <patternFill patternType="solid">
          <bgColor theme="0"/>
        </patternFill>
      </fill>
    </dxf>
  </rfmt>
  <rcc rId="11678" sId="1" odxf="1" dxf="1">
    <nc r="A728" t="inlineStr">
      <is>
        <t>Иные межбюджетные трансферты</t>
      </is>
    </nc>
    <odxf>
      <font>
        <color indexed="8"/>
        <name val="Times New Roman"/>
        <family val="1"/>
      </font>
      <fill>
        <patternFill>
          <bgColor indexed="65"/>
        </patternFill>
      </fill>
    </odxf>
    <ndxf>
      <font>
        <color indexed="8"/>
        <name val="Times New Roman"/>
        <family val="1"/>
      </font>
      <fill>
        <patternFill>
          <bgColor theme="0"/>
        </patternFill>
      </fill>
    </ndxf>
  </rcc>
  <rcc rId="11679" sId="1" odxf="1" dxf="1">
    <nc r="B728" t="inlineStr">
      <is>
        <t>977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1680" sId="1" odxf="1" dxf="1">
    <nc r="C728" t="inlineStr">
      <is>
        <t>14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1681" sId="1" odxf="1" dxf="1">
    <nc r="D728" t="inlineStr">
      <is>
        <t>03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1682" sId="1" odxf="1" dxf="1">
    <nc r="E728" t="inlineStr">
      <is>
        <t>19001 S2140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1683" sId="1" odxf="1" dxf="1">
    <nc r="F728" t="inlineStr">
      <is>
        <t>540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fmt sheetId="1" sqref="G728" start="0" length="0">
    <dxf>
      <fill>
        <patternFill patternType="solid">
          <bgColor theme="0"/>
        </patternFill>
      </fill>
    </dxf>
  </rfmt>
  <rfmt sheetId="1" sqref="H728" start="0" length="0">
    <dxf>
      <fill>
        <patternFill patternType="solid">
          <bgColor theme="0"/>
        </patternFill>
      </fill>
    </dxf>
  </rfmt>
  <rfmt sheetId="1" sqref="I728" start="0" length="0">
    <dxf>
      <fill>
        <patternFill patternType="solid">
          <bgColor theme="0"/>
        </patternFill>
      </fill>
    </dxf>
  </rfmt>
  <rfmt sheetId="1" sqref="J728" start="0" length="0">
    <dxf>
      <fill>
        <patternFill patternType="solid">
          <bgColor theme="0"/>
        </patternFill>
      </fill>
    </dxf>
  </rfmt>
  <rfmt sheetId="1" sqref="K728" start="0" length="0">
    <dxf>
      <fill>
        <patternFill patternType="solid">
          <bgColor theme="0"/>
        </patternFill>
      </fill>
    </dxf>
  </rfmt>
  <rfmt sheetId="1" sqref="L728" start="0" length="0">
    <dxf>
      <fill>
        <patternFill patternType="solid">
          <bgColor theme="0"/>
        </patternFill>
      </fill>
    </dxf>
  </rfmt>
  <rfmt sheetId="1" sqref="A728:XFD728" start="0" length="0">
    <dxf>
      <fill>
        <patternFill patternType="solid">
          <bgColor theme="0"/>
        </patternFill>
      </fill>
    </dxf>
  </rfmt>
  <rcc rId="11684" sId="1" odxf="1" dxf="1">
    <nc r="A729" t="inlineStr">
      <is>
        <t>Непрограммные расходы</t>
      </is>
    </nc>
    <odxf>
      <font>
        <b val="0"/>
        <color indexed="8"/>
        <name val="Times New Roman"/>
        <family val="1"/>
      </font>
      <fill>
        <patternFill patternType="solid"/>
      </fill>
      <alignment horizontal="left"/>
    </odxf>
    <ndxf>
      <font>
        <b/>
        <color indexed="8"/>
        <name val="Times New Roman"/>
        <family val="1"/>
      </font>
      <fill>
        <patternFill patternType="none"/>
      </fill>
      <alignment horizontal="general"/>
    </ndxf>
  </rcc>
  <rcc rId="11685" sId="1" odxf="1" dxf="1">
    <nc r="B729" t="inlineStr">
      <is>
        <t>977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1686" sId="1" odxf="1" dxf="1">
    <nc r="C729" t="inlineStr">
      <is>
        <t>14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1687" sId="1" odxf="1" dxf="1">
    <nc r="D729" t="inlineStr">
      <is>
        <t>03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1688" sId="1" odxf="1" dxf="1">
    <nc r="E729" t="inlineStr">
      <is>
        <t>99900 00000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F729" start="0" length="0">
    <dxf>
      <font>
        <b/>
        <name val="Times New Roman"/>
        <family val="1"/>
      </font>
    </dxf>
  </rfmt>
  <rcc rId="11689" sId="1" odxf="1" dxf="1">
    <nc r="G729">
      <f>G730</f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theme="0"/>
        </patternFill>
      </fill>
    </ndxf>
  </rcc>
  <rcc rId="11690" sId="1" odxf="1" dxf="1">
    <nc r="A730" t="inlineStr">
      <is>
        <t>На  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</is>
    </nc>
    <odxf>
      <font>
        <i val="0"/>
        <color indexed="8"/>
        <name val="Times New Roman"/>
        <family val="1"/>
      </font>
    </odxf>
    <ndxf>
      <font>
        <i/>
        <color indexed="8"/>
        <name val="Times New Roman"/>
        <family val="1"/>
      </font>
    </ndxf>
  </rcc>
  <rcc rId="11691" sId="1" odxf="1" dxf="1">
    <nc r="B730" t="inlineStr">
      <is>
        <t>977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692" sId="1" odxf="1" dxf="1">
    <nc r="C730" t="inlineStr">
      <is>
        <t>14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693" sId="1" odxf="1" dxf="1">
    <nc r="D730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694" sId="1" odxf="1" dxf="1">
    <nc r="E730" t="inlineStr">
      <is>
        <t>99900 S2140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730" start="0" length="0">
    <dxf>
      <font>
        <i/>
        <name val="Times New Roman"/>
        <family val="1"/>
      </font>
    </dxf>
  </rfmt>
  <rcc rId="11695" sId="1" odxf="1" dxf="1">
    <nc r="G730">
      <f>G731</f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1696" sId="1" odxf="1" dxf="1">
    <nc r="A731" t="inlineStr">
      <is>
        <t>Иные межбюджетные трансферты</t>
      </is>
    </nc>
    <odxf>
      <font>
        <color indexed="8"/>
        <name val="Times New Roman"/>
        <family val="1"/>
      </font>
      <fill>
        <patternFill>
          <bgColor indexed="65"/>
        </patternFill>
      </fill>
    </odxf>
    <ndxf>
      <font>
        <color indexed="8"/>
        <name val="Times New Roman"/>
        <family val="1"/>
      </font>
      <fill>
        <patternFill>
          <bgColor theme="0"/>
        </patternFill>
      </fill>
    </ndxf>
  </rcc>
  <rcc rId="11697" sId="1">
    <nc r="B731" t="inlineStr">
      <is>
        <t>977</t>
      </is>
    </nc>
  </rcc>
  <rcc rId="11698" sId="1">
    <nc r="C731" t="inlineStr">
      <is>
        <t>14</t>
      </is>
    </nc>
  </rcc>
  <rcc rId="11699" sId="1">
    <nc r="D731" t="inlineStr">
      <is>
        <t>03</t>
      </is>
    </nc>
  </rcc>
  <rcc rId="11700" sId="1">
    <nc r="E731" t="inlineStr">
      <is>
        <t>99900 S2140</t>
      </is>
    </nc>
  </rcc>
  <rcc rId="11701" sId="1">
    <nc r="F731" t="inlineStr">
      <is>
        <t>540</t>
      </is>
    </nc>
  </rcc>
  <rfmt sheetId="1" sqref="G731" start="0" length="0">
    <dxf>
      <fill>
        <patternFill patternType="solid">
          <bgColor theme="0"/>
        </patternFill>
      </fill>
    </dxf>
  </rfmt>
  <rcc rId="11702" sId="1">
    <oc r="G732">
      <f>G14+G32+G221+G332+G370+G429+G531+G610</f>
    </oc>
    <nc r="G732">
      <f>G14+G32+G221+G332+G370+G429+G531+G610+G640</f>
    </nc>
  </rcc>
</revisions>
</file>

<file path=xl/revisions/revisionLog2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1703" sId="1" ref="A643:XFD643" action="deleteRow">
    <undo index="65535" exp="ref" v="1" dr="G643" r="G642" sId="1"/>
    <rfmt sheetId="1" xfDxf="1" sqref="A643:XFD643" start="0" length="0">
      <dxf>
        <font>
          <name val="Times New Roman CYR"/>
          <family val="1"/>
        </font>
        <alignment wrapText="1"/>
      </dxf>
    </rfmt>
    <rcc rId="0" sId="1" dxf="1">
      <nc r="A643" t="inlineStr">
        <is>
          <t>Муниципальная Программа «Развитие муниципальной службы в Селенгинском районе на 2020 - 2025 годы»</t>
        </is>
      </nc>
      <ndxf>
        <font>
          <b/>
          <name val="Times New Roman"/>
          <family val="1"/>
        </font>
      </ndxf>
    </rcc>
    <rcc rId="0" sId="1" dxf="1">
      <nc r="B643" t="inlineStr">
        <is>
          <t>977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43" t="inlineStr">
        <is>
          <t>01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43" t="inlineStr">
        <is>
          <t>13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43" t="inlineStr">
        <is>
          <t>01000 00000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643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643">
        <f>G644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704" sId="1" ref="A643:XFD643" action="deleteRow">
    <rfmt sheetId="1" xfDxf="1" sqref="A643:XFD643" start="0" length="0">
      <dxf>
        <font>
          <name val="Times New Roman CYR"/>
          <family val="1"/>
        </font>
        <alignment wrapText="1"/>
      </dxf>
    </rfmt>
    <rcc rId="0" sId="1" dxf="1">
      <nc r="A643" t="inlineStr">
        <is>
          <t>Основное мероприятие "Повышение квалификации, переподготовка муниципальных служащих"</t>
        </is>
      </nc>
      <ndxf>
        <font>
          <i/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43" t="inlineStr">
        <is>
          <t>977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43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43" t="inlineStr">
        <is>
          <t>13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43" t="inlineStr">
        <is>
          <t xml:space="preserve">01002 00000 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643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643">
        <f>G644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705" sId="1" ref="A643:XFD643" action="deleteRow">
    <rfmt sheetId="1" xfDxf="1" sqref="A643:XFD643" start="0" length="0">
      <dxf>
        <font>
          <i/>
          <name val="Times New Roman CYR"/>
          <family val="1"/>
        </font>
        <alignment wrapText="1"/>
      </dxf>
    </rfmt>
    <rcc rId="0" sId="1" dxf="1">
      <nc r="A643" t="inlineStr">
        <is>
          <t>На обеспечение профессиональной подготовки на повышение квалификации глав муниципальных образований и муниципальных служащих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43" t="inlineStr">
        <is>
          <t>977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43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43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43" t="inlineStr">
        <is>
          <t>01002 S2870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64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643">
        <f>G644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706" sId="1" ref="A643:XFD643" action="deleteRow">
    <rfmt sheetId="1" xfDxf="1" sqref="A643:XFD643" start="0" length="0">
      <dxf>
        <font>
          <name val="Times New Roman CYR"/>
          <family val="1"/>
        </font>
        <alignment wrapText="1"/>
      </dxf>
    </rfmt>
    <rcc rId="0" sId="1" dxf="1">
      <nc r="A643" t="inlineStr">
        <is>
          <t>Закупка товаров, работ и услуг для государственных (муниципальных) нужд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43" t="inlineStr">
        <is>
          <t>977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43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43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43" t="inlineStr">
        <is>
          <t>01002 S2870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43" t="inlineStr">
        <is>
          <t>244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643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1707" sId="1">
    <oc r="G642">
      <f>G643+#REF!</f>
    </oc>
    <nc r="G642">
      <f>G643</f>
    </nc>
  </rcc>
  <rrc rId="11708" sId="1" ref="A644:XFD644" action="deleteRow">
    <undo index="65535" exp="ref" v="1" dr="G644" r="G643" sId="1"/>
    <rfmt sheetId="1" xfDxf="1" sqref="A644:XFD644" start="0" length="0">
      <dxf>
        <font>
          <name val="Times New Roman CYR"/>
          <family val="1"/>
        </font>
        <alignment wrapText="1"/>
      </dxf>
    </rfmt>
    <rcc rId="0" sId="1" dxf="1">
      <nc r="A644" t="inlineStr">
        <is>
          <t>За достижение показателей деятельности органов исполнительной власти Республики Бурятия</t>
        </is>
      </nc>
      <ndxf>
        <font>
          <i/>
          <color indexed="8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44" t="inlineStr">
        <is>
          <t>977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44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44" t="inlineStr">
        <is>
          <t>13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44" t="inlineStr">
        <is>
          <t>99900 55493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644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644">
        <f>SUM(G645:G648)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709" sId="1" ref="A644:XFD644" action="deleteRow">
    <rfmt sheetId="1" xfDxf="1" sqref="A644:XFD644" start="0" length="0">
      <dxf>
        <font>
          <name val="Times New Roman CYR"/>
          <family val="1"/>
        </font>
        <alignment wrapText="1"/>
      </dxf>
    </rfmt>
    <rcc rId="0" sId="1" dxf="1">
      <nc r="A644" t="inlineStr">
        <is>
          <t xml:space="preserve">Фонд оплаты труда учреждений </t>
        </is>
      </nc>
      <ndxf>
        <font>
          <name val="Times New Roman"/>
          <family val="1"/>
        </font>
        <numFmt numFmtId="30" formatCode="@"/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44" t="inlineStr">
        <is>
          <t>977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44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44" t="inlineStr">
        <is>
          <t>13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44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44" t="inlineStr">
        <is>
          <t>111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644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1710" sId="1" ref="A644:XFD644" action="deleteRow">
    <rfmt sheetId="1" xfDxf="1" sqref="A644:XFD644" start="0" length="0">
      <dxf>
        <font>
          <name val="Times New Roman CYR"/>
          <family val="1"/>
        </font>
        <alignment wrapText="1"/>
      </dxf>
    </rfmt>
    <rcc rId="0" sId="1" dxf="1">
      <nc r="A644" t="inlineStr">
        <is>
          <t>Взносы по обязательному социальному страхованию на выплаты по оплате труда работников и иные выплаты работникам учреждений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44" t="inlineStr">
        <is>
          <t>977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44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44" t="inlineStr">
        <is>
          <t>13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44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44" t="inlineStr">
        <is>
          <t>119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644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1711" sId="1" ref="A644:XFD644" action="deleteRow">
    <rfmt sheetId="1" xfDxf="1" sqref="A644:XFD644" start="0" length="0">
      <dxf>
        <font>
          <name val="Times New Roman CYR"/>
          <family val="1"/>
        </font>
        <alignment wrapText="1"/>
      </dxf>
    </rfmt>
    <rcc rId="0" sId="1" dxf="1">
      <nc r="A644" t="inlineStr">
        <is>
          <t>Фонд оплаты труда государственных (муниципальных) органов</t>
        </is>
      </nc>
      <ndxf>
        <font>
          <name val="Times New Roman"/>
          <family val="1"/>
        </font>
        <numFmt numFmtId="30" formatCode="@"/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44" t="inlineStr">
        <is>
          <t>977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44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44" t="inlineStr">
        <is>
          <t>13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44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44" t="inlineStr">
        <is>
          <t>121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644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1712" sId="1" ref="A644:XFD644" action="deleteRow">
    <rfmt sheetId="1" xfDxf="1" sqref="A644:XFD644" start="0" length="0">
      <dxf>
        <font>
          <name val="Times New Roman CYR"/>
          <family val="1"/>
        </font>
        <alignment wrapText="1"/>
      </dxf>
    </rfmt>
    <rcc rId="0" sId="1" dxf="1">
      <nc r="A644" t="inlineStr">
        <is>
  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44" t="inlineStr">
        <is>
          <t>977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44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44" t="inlineStr">
        <is>
          <t>13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44" t="inlineStr">
        <is>
          <t>99900 55493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44" t="inlineStr">
        <is>
          <t>129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644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1713" sId="1" ref="A651:XFD651" action="deleteRow">
    <undo index="65535" exp="ref" v="1" dr="G651" r="G643" sId="1"/>
    <rfmt sheetId="1" xfDxf="1" sqref="A651:XFD651" start="0" length="0">
      <dxf>
        <font>
          <i/>
          <name val="Times New Roman CYR"/>
          <family val="1"/>
        </font>
        <alignment wrapText="1"/>
      </dxf>
    </rfmt>
    <rcc rId="0" sId="1" dxf="1">
      <nc r="A651" t="inlineStr">
        <is>
          <t>Софинансирование расходных обязательств муниципальных районов (городских округов)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51" t="inlineStr">
        <is>
          <t>977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51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51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51" t="inlineStr">
        <is>
          <t>99900 S2160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65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651">
        <f>SUM(G652:G655)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714" sId="1" ref="A651:XFD651" action="deleteRow">
    <rfmt sheetId="1" xfDxf="1" sqref="A651:XFD651" start="0" length="0">
      <dxf>
        <font>
          <i/>
          <name val="Times New Roman CYR"/>
          <family val="1"/>
        </font>
        <alignment wrapText="1"/>
      </dxf>
    </rfmt>
    <rcc rId="0" sId="1" dxf="1">
      <nc r="A651" t="inlineStr">
        <is>
          <t xml:space="preserve">Фонд оплаты труда учреждений </t>
        </is>
      </nc>
      <ndxf>
        <font>
          <i val="0"/>
          <name val="Times New Roman"/>
          <family val="1"/>
        </font>
        <numFmt numFmtId="30" formatCode="@"/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51" t="inlineStr">
        <is>
          <t>977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51" t="inlineStr">
        <is>
          <t>01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51" t="inlineStr">
        <is>
          <t>13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51" t="inlineStr">
        <is>
          <t>99900  S2160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51" t="inlineStr">
        <is>
          <t>111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651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1715" sId="1" ref="A651:XFD651" action="deleteRow">
    <rfmt sheetId="1" xfDxf="1" sqref="A651:XFD651" start="0" length="0">
      <dxf>
        <font>
          <i/>
          <name val="Times New Roman CYR"/>
          <family val="1"/>
        </font>
        <alignment wrapText="1"/>
      </dxf>
    </rfmt>
    <rcc rId="0" sId="1" dxf="1">
      <nc r="A651" t="inlineStr">
        <is>
          <t>Взносы по обязательному социальному страхованию на выплаты по оплате труда работников и иные выплаты работникам учреждений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51" t="inlineStr">
        <is>
          <t>977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51" t="inlineStr">
        <is>
          <t>01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51" t="inlineStr">
        <is>
          <t>13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51" t="inlineStr">
        <is>
          <t>99900 S2160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51" t="inlineStr">
        <is>
          <t>119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651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1716" sId="1" ref="A651:XFD651" action="deleteRow">
    <rfmt sheetId="1" xfDxf="1" sqref="A651:XFD651" start="0" length="0">
      <dxf>
        <font>
          <i/>
          <name val="Times New Roman CYR"/>
          <family val="1"/>
        </font>
        <alignment wrapText="1"/>
      </dxf>
    </rfmt>
    <rcc rId="0" sId="1" dxf="1">
      <nc r="A651" t="inlineStr">
        <is>
          <t>Фонд оплаты труда государственных (муниципальных) органов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51" t="inlineStr">
        <is>
          <t>977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51" t="inlineStr">
        <is>
          <t>01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51" t="inlineStr">
        <is>
          <t>13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51" t="inlineStr">
        <is>
          <t>99900  S2160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51" t="inlineStr">
        <is>
          <t>121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651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1717" sId="1" ref="A651:XFD651" action="deleteRow">
    <rfmt sheetId="1" xfDxf="1" sqref="A651:XFD651" start="0" length="0">
      <dxf>
        <font>
          <i/>
          <name val="Times New Roman CYR"/>
          <family val="1"/>
        </font>
        <alignment wrapText="1"/>
      </dxf>
    </rfmt>
    <rcc rId="0" sId="1" dxf="1">
      <nc r="A651" t="inlineStr">
        <is>
  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51" t="inlineStr">
        <is>
          <t>977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51" t="inlineStr">
        <is>
          <t>01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51" t="inlineStr">
        <is>
          <t>13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51" t="inlineStr">
        <is>
          <t>99900 S2160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51" t="inlineStr">
        <is>
          <t>129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651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1718" sId="1" ref="A651:XFD651" action="deleteRow">
    <undo index="65535" exp="ref" v="1" dr="G651" r="G643" sId="1"/>
    <rfmt sheetId="1" xfDxf="1" sqref="A651:XFD651" start="0" length="0">
      <dxf>
        <font>
          <i/>
          <name val="Times New Roman CYR"/>
          <family val="1"/>
        </font>
        <alignment wrapText="1"/>
      </dxf>
    </rfmt>
    <rcc rId="0" sId="1" dxf="1">
      <nc r="A651" t="inlineStr">
        <is>
  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51" t="inlineStr">
        <is>
          <t>977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51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51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51" t="inlineStr">
        <is>
          <t>99900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65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651">
        <f>SUM(G652:G653)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719" sId="1" ref="A651:XFD651" action="deleteRow">
    <rfmt sheetId="1" xfDxf="1" sqref="A651:XFD651" start="0" length="0">
      <dxf>
        <font>
          <i/>
          <name val="Times New Roman CYR"/>
          <family val="1"/>
        </font>
        <alignment wrapText="1"/>
      </dxf>
    </rfmt>
    <rcc rId="0" sId="1" dxf="1">
      <nc r="A651" t="inlineStr">
        <is>
          <t xml:space="preserve">Фонд оплаты труда учреждений </t>
        </is>
      </nc>
      <ndxf>
        <font>
          <i val="0"/>
          <name val="Times New Roman"/>
          <family val="1"/>
        </font>
        <numFmt numFmtId="30" formatCode="@"/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51" t="inlineStr">
        <is>
          <t>977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51" t="inlineStr">
        <is>
          <t>01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51" t="inlineStr">
        <is>
          <t>13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51" t="inlineStr">
        <is>
          <t>99900  S4760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51" t="inlineStr">
        <is>
          <t>111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651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1720" sId="1" ref="A651:XFD651" action="deleteRow">
    <rfmt sheetId="1" xfDxf="1" sqref="A651:XFD651" start="0" length="0">
      <dxf>
        <font>
          <i/>
          <name val="Times New Roman CYR"/>
          <family val="1"/>
        </font>
        <alignment wrapText="1"/>
      </dxf>
    </rfmt>
    <rcc rId="0" sId="1" dxf="1">
      <nc r="A651" t="inlineStr">
        <is>
          <t>Взносы по обязательному социальному страхованию на выплаты по оплате труда работников и иные выплаты работникам учреждений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51" t="inlineStr">
        <is>
          <t>977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51" t="inlineStr">
        <is>
          <t>01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51" t="inlineStr">
        <is>
          <t>13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51" t="inlineStr">
        <is>
          <t>99900 S4760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51" t="inlineStr">
        <is>
          <t>119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651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1721" sId="1">
    <oc r="G643">
      <f>G644+G651+#REF!+G656</f>
    </oc>
    <nc r="G643">
      <f>G644</f>
    </nc>
  </rcc>
  <rcc rId="11722" sId="1" numFmtId="4">
    <nc r="G658">
      <v>1493.4</v>
    </nc>
  </rcc>
  <rcc rId="11723" sId="1">
    <nc r="H658">
      <v>1493.4</v>
    </nc>
  </rcc>
  <rcc rId="11724" sId="1" numFmtId="4">
    <nc r="G655">
      <v>17.2</v>
    </nc>
  </rcc>
  <rcc rId="11725" sId="1" numFmtId="4">
    <nc r="G656">
      <v>5.2</v>
    </nc>
  </rcc>
  <rcc rId="11726" sId="1">
    <nc r="H654">
      <v>22.4</v>
    </nc>
  </rcc>
  <rfmt sheetId="1" sqref="G654">
    <dxf>
      <fill>
        <patternFill>
          <bgColor rgb="FF92D050"/>
        </patternFill>
      </fill>
    </dxf>
  </rfmt>
  <rfmt sheetId="1" sqref="G657">
    <dxf>
      <fill>
        <patternFill>
          <bgColor rgb="FF92D050"/>
        </patternFill>
      </fill>
    </dxf>
  </rfmt>
  <rcc rId="11727" sId="1" numFmtId="4">
    <nc r="G624">
      <v>151.5</v>
    </nc>
  </rcc>
  <rcc rId="11728" sId="1">
    <nc r="H624">
      <v>151.5</v>
    </nc>
  </rcc>
  <rcc rId="11729" sId="1" numFmtId="4">
    <nc r="G626">
      <v>17.399999999999999</v>
    </nc>
  </rcc>
  <rcc rId="11730" sId="1" numFmtId="4">
    <nc r="G627">
      <v>5.3</v>
    </nc>
  </rcc>
  <rcc rId="11731" sId="1">
    <nc r="H625">
      <v>22.7</v>
    </nc>
  </rcc>
  <rcc rId="11732" sId="1" numFmtId="4">
    <nc r="G705">
      <v>38303.199999999997</v>
    </nc>
  </rcc>
  <rcc rId="11733" sId="1">
    <nc r="H705">
      <v>38303.199999999997</v>
    </nc>
  </rcc>
  <rfmt sheetId="1" sqref="G704">
    <dxf>
      <fill>
        <patternFill>
          <bgColor rgb="FF92D050"/>
        </patternFill>
      </fill>
    </dxf>
  </rfmt>
</revisions>
</file>

<file path=xl/revisions/revisionLog2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34" sId="1" numFmtId="4">
    <nc r="G100">
      <v>412.2</v>
    </nc>
  </rcc>
  <rcc rId="11735" sId="1" numFmtId="4">
    <nc r="G103">
      <v>923.5</v>
    </nc>
  </rcc>
  <rcc rId="11736" sId="1">
    <nc r="H102">
      <v>923.5</v>
    </nc>
  </rcc>
  <rcc rId="11737" sId="1">
    <nc r="H99">
      <v>412.2</v>
    </nc>
  </rcc>
  <rcc rId="11738" sId="1" numFmtId="4">
    <nc r="G109">
      <v>600</v>
    </nc>
  </rcc>
  <rcc rId="11739" sId="1">
    <nc r="H109">
      <v>600</v>
    </nc>
  </rcc>
  <rcc rId="11740" sId="1" numFmtId="4">
    <nc r="G207">
      <v>1884.9</v>
    </nc>
  </rcc>
  <rcc rId="11741" sId="1" numFmtId="4">
    <nc r="G212">
      <v>2513.1999999999998</v>
    </nc>
  </rcc>
  <rcc rId="11742" sId="1">
    <nc r="H212">
      <v>2513.1999999999998</v>
    </nc>
  </rcc>
  <rcc rId="11743" sId="1">
    <nc r="H207">
      <v>1884.9</v>
    </nc>
  </rcc>
  <rcc rId="11744" sId="1" numFmtId="4">
    <nc r="G217">
      <v>494.8</v>
    </nc>
  </rcc>
  <rcc rId="11745" sId="1">
    <nc r="H217">
      <v>494.8</v>
    </nc>
  </rcc>
</revisions>
</file>

<file path=xl/revisions/revisionLog2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46" sId="1">
    <nc r="H715">
      <f>SUM(H14:H714)</f>
    </nc>
  </rcc>
</revisions>
</file>

<file path=xl/revisions/revisionLog2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47" sId="1">
    <oc r="G226">
      <f>G227+G233+G229</f>
    </oc>
    <nc r="G226">
      <f>G227+G233+G229+G231</f>
    </nc>
  </rcc>
</revisions>
</file>

<file path=xl/revisions/revisionLog2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H715">
    <dxf>
      <numFmt numFmtId="4" formatCode="#,##0.00"/>
    </dxf>
  </rfmt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38" sId="1" numFmtId="4">
    <oc r="G175">
      <v>2423.6999999999998</v>
    </oc>
    <nc r="G175">
      <v>5249.2</v>
    </nc>
  </rcc>
</revisions>
</file>

<file path=xl/revisions/revisionLog2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1748" sId="1" ref="A712:XFD712" action="deleteRow">
    <undo index="65535" exp="ref" v="1" dr="G712" r="G707" sId="1"/>
    <rfmt sheetId="1" xfDxf="1" sqref="A712:XFD712" start="0" length="0">
      <dxf>
        <font>
          <name val="Times New Roman CYR"/>
          <family val="1"/>
        </font>
        <alignment wrapText="1"/>
      </dxf>
    </rfmt>
    <rcc rId="0" sId="1" dxf="1">
      <nc r="A712" t="inlineStr">
        <is>
          <t>Непрограммные расходы</t>
        </is>
      </nc>
      <ndxf>
        <font>
          <b/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12" t="inlineStr">
        <is>
          <t>977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12" t="inlineStr">
        <is>
          <t>14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712" t="inlineStr">
        <is>
          <t>03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12" t="inlineStr">
        <is>
          <t>99900 00000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12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712">
        <f>G713</f>
      </nc>
      <ndxf>
        <font>
          <b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749" sId="1" ref="A712:XFD712" action="deleteRow">
    <rfmt sheetId="1" xfDxf="1" sqref="A712:XFD712" start="0" length="0">
      <dxf>
        <font>
          <name val="Times New Roman CYR"/>
          <family val="1"/>
        </font>
        <alignment wrapText="1"/>
      </dxf>
    </rfmt>
    <rcc rId="0" sId="1" dxf="1">
      <nc r="A712" t="inlineStr">
        <is>
          <t>На  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12" t="inlineStr">
        <is>
          <t>977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12" t="inlineStr">
        <is>
          <t>14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712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12" t="inlineStr">
        <is>
          <t>99900 S2140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12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712">
        <f>G713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750" sId="1" ref="A712:XFD712" action="deleteRow">
    <undo index="65535" exp="area" dr="H14:H712" r="H713" sId="1"/>
    <rfmt sheetId="1" xfDxf="1" sqref="A712:XFD712" start="0" length="0">
      <dxf>
        <font>
          <name val="Times New Roman CYR"/>
          <family val="1"/>
        </font>
        <alignment wrapText="1"/>
      </dxf>
    </rfmt>
    <rcc rId="0" sId="1" dxf="1">
      <nc r="A712" t="inlineStr">
        <is>
          <t>Иные межбюджетные трансферты</t>
        </is>
      </nc>
      <ndxf>
        <font>
          <name val="Times New Roman"/>
          <family val="1"/>
        </font>
        <fill>
          <patternFill patternType="solid">
            <bgColor theme="0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12" t="inlineStr">
        <is>
          <t>977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12" t="inlineStr">
        <is>
          <t>14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712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12" t="inlineStr">
        <is>
          <t>99900 S2140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712" t="inlineStr">
        <is>
          <t>540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712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1751" sId="1" ref="A706:XFD706" action="deleteRow">
    <undo index="65535" exp="ref" v="1" dr="G706" r="G640" sId="1"/>
    <rfmt sheetId="1" xfDxf="1" sqref="A706:XFD706" start="0" length="0">
      <dxf>
        <font>
          <name val="Times New Roman CYR"/>
          <family val="1"/>
        </font>
        <alignment wrapText="1"/>
      </dxf>
    </rfmt>
    <rcc rId="0" sId="1" dxf="1">
      <nc r="A706" t="inlineStr">
        <is>
          <t>МЕЖБЮДЖЕТНЫЕ ТРАНСФЕРТЫ ОБЩЕГО ХАРАКТЕРА БЮДЖЕТАМ БЮДЖЕТНОЙ СИСТЕМЫ РОССИЙСКОЙ ФЕДЕРАЦИИ</t>
        </is>
      </nc>
      <ndxf>
        <font>
          <b/>
          <name val="Times New Roman"/>
          <family val="1"/>
        </font>
        <fill>
          <patternFill patternType="solid">
            <bgColor indexed="1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06" t="inlineStr">
        <is>
          <t>977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06" t="inlineStr">
        <is>
          <t>14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06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706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706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706">
        <f>G707</f>
      </nc>
      <ndxf>
        <font>
          <b/>
          <name val="Times New Roman"/>
          <family val="1"/>
        </font>
        <numFmt numFmtId="165" formatCode="0.00000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752" sId="1" ref="A706:XFD706" action="deleteRow">
    <rfmt sheetId="1" xfDxf="1" sqref="A706:XFD706" start="0" length="0">
      <dxf>
        <font>
          <name val="Times New Roman CYR"/>
          <family val="1"/>
        </font>
        <alignment wrapText="1"/>
      </dxf>
    </rfmt>
    <rcc rId="0" sId="1" dxf="1">
      <nc r="A706" t="inlineStr">
        <is>
          <t>Прочие межбюджетные трансферты общего характера</t>
        </is>
      </nc>
      <ndxf>
        <font>
          <b/>
          <name val="Times New Roman"/>
          <family val="1"/>
        </font>
        <fill>
          <patternFill patternType="solid">
            <bgColor indexed="41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06" t="inlineStr">
        <is>
          <t>977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06" t="inlineStr">
        <is>
          <t>14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706" t="inlineStr">
        <is>
          <t>03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706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706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706">
        <f>G707+#REF!</f>
      </nc>
      <n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753" sId="1" ref="A706:XFD706" action="deleteRow">
    <rfmt sheetId="1" xfDxf="1" sqref="A706:XFD706" start="0" length="0">
      <dxf>
        <font>
          <b/>
          <i/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706" t="inlineStr">
        <is>
          <t>Муниципальная программа " Благоустройство территорий муниципальных образований Селенгинского района на 2021 и плановый период 2022-2025гг."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06" t="inlineStr">
        <is>
          <t>977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06" t="inlineStr">
        <is>
          <t>14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706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06" t="inlineStr">
        <is>
          <t>19000 00000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0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706">
        <f>G707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754" sId="1" ref="A706:XFD706" action="deleteRow">
    <rfmt sheetId="1" xfDxf="1" sqref="A706:XFD706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706" t="inlineStr">
        <is>
          <t xml:space="preserve">Основное мероприятие "Благоустройство территории во всех населенных пунктах МО СП 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06" t="inlineStr">
        <is>
          <t>977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06" t="inlineStr">
        <is>
          <t>14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706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06" t="inlineStr">
        <is>
          <t>19001 00000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0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706">
        <f>G707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755" sId="1" ref="A706:XFD706" action="deleteRow">
    <rfmt sheetId="1" xfDxf="1" sqref="A706:XFD706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706" t="inlineStr">
        <is>
          <t>На  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06" t="inlineStr">
        <is>
          <t>977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06" t="inlineStr">
        <is>
          <t>14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706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06" t="inlineStr">
        <is>
          <t>19001 S2140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0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706">
        <f>G707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756" sId="1" ref="A706:XFD706" action="deleteRow">
    <undo index="65535" exp="area" dr="H14:H706" r="H707" sId="1"/>
    <rfmt sheetId="1" xfDxf="1" sqref="A706:XFD706" start="0" length="0">
      <dxf>
        <font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706" t="inlineStr">
        <is>
          <t>Иные межбюджетные трансферты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06" t="inlineStr">
        <is>
          <t>977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06" t="inlineStr">
        <is>
          <t>14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706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06" t="inlineStr">
        <is>
          <t>19001 S2140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706" t="inlineStr">
        <is>
          <t>540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706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1757" sId="1">
    <oc r="G640">
      <f>G641+G651+G671+G697+#REF!+G692</f>
    </oc>
    <nc r="G640">
      <f>G641+G651+G671+G697+G692</f>
    </nc>
  </rcc>
</revisions>
</file>

<file path=xl/revisions/revisionLog2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1758" sId="1" ref="A692:XFD692" action="deleteRow">
    <undo index="65535" exp="ref" v="1" dr="G692" r="G640" sId="1"/>
    <rfmt sheetId="1" xfDxf="1" sqref="A692:XFD692" start="0" length="0">
      <dxf>
        <font>
          <name val="Times New Roman CYR"/>
          <family val="1"/>
        </font>
        <alignment wrapText="1"/>
      </dxf>
    </rfmt>
    <rcc rId="0" sId="1" dxf="1">
      <nc r="A692" t="inlineStr">
        <is>
          <t>ОХРАНА ОКРУЖАЮЩЕЙ СРЕДЫ</t>
        </is>
      </nc>
      <ndxf>
        <font>
          <b/>
          <name val="Times New Roman"/>
          <family val="1"/>
        </font>
        <fill>
          <patternFill patternType="solid">
            <bgColor indexed="15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92" t="inlineStr">
        <is>
          <t>977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92" t="inlineStr">
        <is>
          <t>06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692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692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692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692">
        <f>G693</f>
      </nc>
      <ndxf>
        <font>
          <b/>
          <name val="Times New Roman"/>
          <family val="1"/>
        </font>
        <numFmt numFmtId="165" formatCode="0.00000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759" sId="1" ref="A692:XFD692" action="deleteRow">
    <rfmt sheetId="1" xfDxf="1" sqref="A692:XFD692" start="0" length="0">
      <dxf>
        <font>
          <name val="Times New Roman CYR"/>
          <family val="1"/>
        </font>
        <alignment wrapText="1"/>
      </dxf>
    </rfmt>
    <rcc rId="0" sId="1" dxf="1">
      <nc r="A692" t="inlineStr">
        <is>
          <t>Другие вопросы в области охраны окружающей среды</t>
        </is>
      </nc>
      <ndxf>
        <font>
          <b/>
          <name val="Times New Roman"/>
          <family val="1"/>
        </font>
        <fill>
          <patternFill patternType="solid">
            <bgColor indexed="41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92" t="inlineStr">
        <is>
          <t>977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92" t="inlineStr">
        <is>
          <t>06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92" t="inlineStr">
        <is>
          <t>05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692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692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692">
        <f>G693</f>
      </nc>
      <n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760" sId="1" ref="A692:XFD692" action="deleteRow">
    <rfmt sheetId="1" xfDxf="1" sqref="A692:XFD692" start="0" length="0">
      <dxf>
        <font>
          <name val="Times New Roman CYR"/>
          <family val="1"/>
        </font>
        <alignment wrapText="1"/>
      </dxf>
    </rfmt>
    <rcc rId="0" sId="1" dxf="1">
      <nc r="A692" t="inlineStr">
        <is>
          <t>Непрограммные расходы</t>
        </is>
      </nc>
      <ndxf>
        <font>
          <b/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92" t="inlineStr">
        <is>
          <t>977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92" t="inlineStr">
        <is>
          <t>06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92" t="inlineStr">
        <is>
          <t>05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92" t="inlineStr">
        <is>
          <t>99900 00000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692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692">
        <f>G693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761" sId="1" ref="A692:XFD692" action="deleteRow">
    <rfmt sheetId="1" xfDxf="1" sqref="A692:XFD692" start="0" length="0">
      <dxf>
        <font>
          <i/>
          <name val="Times New Roman CYR"/>
          <family val="1"/>
        </font>
        <alignment wrapText="1"/>
      </dxf>
    </rfmt>
    <rcc rId="0" sId="1" dxf="1">
      <nc r="A692" t="inlineStr">
        <is>
          <t>Субсидии бюджетам муниципальных образований на мероприятия по проведению бурения наблюдательных скважин для установления негативного влияния ликвидированной шахты на состояние жилых домов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92" t="inlineStr">
        <is>
          <t>977</t>
        </is>
      </nc>
      <ndxf>
        <font>
          <color indexed="8"/>
          <name val="Times New Roman"/>
          <family val="1"/>
        </font>
        <numFmt numFmtId="30" formatCode="@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92" t="inlineStr">
        <is>
          <t>06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92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92" t="inlineStr">
        <is>
          <t>99900S2С00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69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692">
        <f>SUM(G693:G693)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762" sId="1" ref="A692:XFD692" action="deleteRow">
    <rfmt sheetId="1" xfDxf="1" sqref="A692:XFD692" start="0" length="0">
      <dxf>
        <font>
          <i/>
          <name val="Times New Roman CYR"/>
          <family val="1"/>
        </font>
        <alignment wrapText="1"/>
      </dxf>
    </rfmt>
    <rcc rId="0" sId="1" dxf="1">
      <nc r="A692" t="inlineStr">
        <is>
          <t>Прочие закупки товаров, работ и услуг для государственных (муниципальных) нужд</t>
        </is>
      </nc>
      <ndxf>
        <font>
          <i val="0"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92" t="inlineStr">
        <is>
          <t>977</t>
        </is>
      </nc>
      <ndxf>
        <font>
          <i val="0"/>
          <color indexed="8"/>
          <name val="Times New Roman"/>
          <family val="1"/>
        </font>
        <numFmt numFmtId="30" formatCode="@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92" t="inlineStr">
        <is>
          <t>05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92" t="inlineStr">
        <is>
          <t>02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92" t="inlineStr">
        <is>
          <t>99900S2С00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92" t="inlineStr">
        <is>
          <t>540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692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1763" sId="1">
    <oc r="G640">
      <f>G641+G651+G671+G692+#REF!</f>
    </oc>
    <nc r="G640">
      <f>G641+G651+G671+G692</f>
    </nc>
  </rcc>
</revisions>
</file>

<file path=xl/revisions/revisionLog2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1764" sId="1" ref="A385:XFD385" action="deleteRow">
    <undo index="65535" exp="area" dr="G385:G386" r="G384" sId="1"/>
    <rfmt sheetId="1" xfDxf="1" sqref="A385:XFD385" start="0" length="0">
      <dxf>
        <font>
          <name val="Times New Roman CYR"/>
          <family val="1"/>
        </font>
        <alignment wrapText="1"/>
      </dxf>
    </rfmt>
    <rcc rId="0" sId="1" dxf="1">
      <nc r="A385" t="inlineStr">
        <is>
          <t>Закупка товаров, работ, услуг в целях капитального ремонта государственного (муниципального) имущества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385">
        <v>971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85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85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85" t="inlineStr">
        <is>
          <t>04103 82100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85" t="inlineStr">
        <is>
          <t>243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85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1765" sId="1" ref="A398:XFD398" action="deleteRow">
    <undo index="65535" exp="ref" v="1" dr="G398" r="G395" sId="1"/>
    <rfmt sheetId="1" xfDxf="1" sqref="A398:XFD398" start="0" length="0">
      <dxf>
        <font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398" t="inlineStr">
        <is>
          <t>Развитие транспортной инфраструктуры на сельских территориях</t>
        </is>
      </nc>
      <ndxf>
        <font>
          <i/>
          <name val="Times New Roman"/>
          <family val="1"/>
        </font>
        <fill>
          <patternFill>
            <bgColor rgb="FFFFC000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98" t="inlineStr">
        <is>
          <t>971</t>
        </is>
      </nc>
      <ndxf>
        <font>
          <i/>
          <name val="Times New Roman"/>
          <family val="1"/>
        </font>
        <numFmt numFmtId="30" formatCode="@"/>
        <fill>
          <patternFill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98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98" t="inlineStr">
        <is>
          <t>09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98" t="inlineStr">
        <is>
          <t>04304 R3720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98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98">
        <f>G399</f>
      </nc>
      <ndxf>
        <font>
          <i/>
          <name val="Times New Roman"/>
          <family val="1"/>
        </font>
        <numFmt numFmtId="165" formatCode="0.00000"/>
        <fill>
          <patternFill>
            <bgColor rgb="FF92D05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766" sId="1" ref="A398:XFD398" action="deleteRow">
    <rfmt sheetId="1" xfDxf="1" sqref="A398:XFD398" start="0" length="0">
      <dxf>
        <font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398" t="inlineStr">
        <is>
          <t>Прочие закупки товаров, работ и услуг для государственных (муниципальных) нужд</t>
        </is>
      </nc>
      <ndxf>
        <font>
          <color indexed="8"/>
          <name val="Times New Roman"/>
          <family val="1"/>
        </font>
        <fill>
          <patternFill>
            <bgColor indexed="6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98" t="inlineStr">
        <is>
          <t>971</t>
        </is>
      </nc>
      <ndxf>
        <font>
          <name val="Times New Roman"/>
          <family val="1"/>
        </font>
        <numFmt numFmtId="30" formatCode="@"/>
        <fill>
          <patternFill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98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98" t="inlineStr">
        <is>
          <t>09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98" t="inlineStr">
        <is>
          <t>04304 R3720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98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98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1767" sId="1" ref="A398:XFD398" action="deleteRow">
    <undo index="65535" exp="ref" v="1" dr="G398" r="G395" sId="1"/>
    <rfmt sheetId="1" xfDxf="1" sqref="A398:XFD398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398" t="inlineStr">
        <is>
          <t>На дорожную деятельность в отношении автомобильных дорог общего пользования местного значения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98" t="inlineStr">
        <is>
          <t>971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98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98" t="inlineStr">
        <is>
          <t>09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98" t="inlineStr">
        <is>
          <t>04304 S21Д0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9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98">
        <f>G399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768" sId="1" ref="A398:XFD398" action="deleteRow">
    <rfmt sheetId="1" xfDxf="1" sqref="A398:XFD398" start="0" length="0">
      <dxf>
        <font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398" t="inlineStr">
        <is>
          <t>Иные межбюджетные трансферты</t>
        </is>
      </nc>
      <ndxf>
        <font>
          <color indexed="8"/>
          <name val="Times New Roman"/>
          <family val="1"/>
        </font>
        <fill>
          <patternFill>
            <bgColor indexed="6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98" t="inlineStr">
        <is>
          <t>971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98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98" t="inlineStr">
        <is>
          <t>09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98" t="inlineStr">
        <is>
          <t>04304 S21Д0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98" t="inlineStr">
        <is>
          <t>540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98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1769" sId="1">
    <oc r="G395">
      <f>G396+#REF!+#REF!</f>
    </oc>
    <nc r="G395">
      <f>G396</f>
    </nc>
  </rcc>
  <rrc rId="11770" sId="1" ref="A408:XFD408" action="deleteRow">
    <undo index="65535" exp="ref" v="1" dr="G408" r="G398" sId="1"/>
    <rfmt sheetId="1" xfDxf="1" sqref="A408:XFD408" start="0" length="0">
      <dxf>
        <font>
          <name val="Times New Roman CYR"/>
          <family val="1"/>
        </font>
        <alignment wrapText="1"/>
      </dxf>
    </rfmt>
    <rcc rId="0" sId="1" dxf="1">
      <nc r="A408" t="inlineStr">
        <is>
          <t>Непрограммные расходы</t>
        </is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08" t="inlineStr">
        <is>
          <t>971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08" t="inlineStr">
        <is>
          <t>04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08" t="inlineStr">
        <is>
          <t>12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08" t="inlineStr">
        <is>
          <t>99900 00000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08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08">
        <f>G409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771" sId="1" ref="A408:XFD408" action="deleteRow">
    <rfmt sheetId="1" xfDxf="1" sqref="A408:XFD408" start="0" length="0">
      <dxf>
        <font>
          <name val="Times New Roman CYR"/>
          <family val="1"/>
        </font>
        <alignment wrapText="1"/>
      </dxf>
    </rfmt>
    <rcc rId="0" sId="1" dxf="1">
      <nc r="A408" t="inlineStr">
        <is>
          <t>Осуществление мероприятий, связанных с внесением изменений в генеральные планы сельских поселений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08" t="inlineStr">
        <is>
          <t>971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08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08" t="inlineStr">
        <is>
          <t>12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08" t="inlineStr">
        <is>
          <t>99900 82170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08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08">
        <f>G409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772" sId="1" ref="A408:XFD408" action="deleteRow">
    <rfmt sheetId="1" xfDxf="1" sqref="A408:XFD408" start="0" length="0">
      <dxf>
        <font>
          <name val="Times New Roman CYR"/>
          <family val="1"/>
        </font>
        <alignment wrapText="1"/>
      </dxf>
    </rfmt>
    <rcc rId="0" sId="1" dxf="1">
      <nc r="A408" t="inlineStr">
        <is>
          <t>Иные межбюджетные трансферты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08" t="inlineStr">
        <is>
          <t>971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08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08" t="inlineStr">
        <is>
          <t>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08" t="inlineStr">
        <is>
          <t>99900 82170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08" t="inlineStr">
        <is>
          <t>540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08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1773" sId="1">
    <nc r="G203">
      <f>815+32</f>
    </nc>
  </rcc>
  <rcc rId="11774" sId="1">
    <nc r="H203">
      <v>847</v>
    </nc>
  </rcc>
</revisions>
</file>

<file path=xl/revisions/revisionLog2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1775" sId="1" ref="A186:XFD186" action="deleteRow">
    <undo index="65535" exp="ref" v="1" dr="G186" r="G180" sId="1"/>
    <rfmt sheetId="1" xfDxf="1" sqref="A186:XFD186" start="0" length="0">
      <dxf>
        <font>
          <b/>
          <name val="Times New Roman CYR"/>
          <family val="1"/>
        </font>
        <alignment wrapText="1"/>
      </dxf>
    </rfmt>
    <rcc rId="0" sId="1" dxf="1">
      <nc r="A186" t="inlineStr">
        <is>
          <t>Муниципальная программа "Охрана окружающей среды в муниципальном образовании "Селенгинский район" на 2023-2025гг."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6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6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86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86" t="inlineStr">
        <is>
          <t>25000 00000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86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86">
        <f>G187+G190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776" sId="1" ref="A186:XFD186" action="deleteRow">
    <rfmt sheetId="1" xfDxf="1" sqref="A186:XFD186" start="0" length="0">
      <dxf>
        <font>
          <name val="Times New Roman CYR"/>
          <family val="1"/>
        </font>
        <alignment wrapText="1"/>
      </dxf>
    </rfmt>
    <rcc rId="0" sId="1" dxf="1">
      <nc r="A186" t="inlineStr">
        <is>
          <t>Основное мероприятие "Выполнение работ по санитарной очистке территорий Селенгинского района"</t>
        </is>
      </nc>
      <ndxf>
        <font>
          <i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6" t="inlineStr">
        <is>
          <t>968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6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86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86" t="inlineStr">
        <is>
          <t>25002 00000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86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86">
        <f>G187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777" sId="1" ref="A186:XFD186" action="deleteRow">
    <rfmt sheetId="1" xfDxf="1" sqref="A186:XFD186" start="0" length="0">
      <dxf>
        <font>
          <name val="Times New Roman CYR"/>
          <family val="1"/>
        </font>
        <alignment wrapText="1"/>
      </dxf>
    </rfmt>
    <rcc rId="0" sId="1" dxf="1">
      <nc r="A186" t="inlineStr">
        <is>
          <t>Прочие мероприятия , связанные с выполнением обязательств ОМСУ</t>
        </is>
      </nc>
      <ndxf>
        <font>
          <i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6" t="inlineStr">
        <is>
          <t>968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6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86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86" t="inlineStr">
        <is>
          <t>25002 82900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86" start="0" length="0">
      <dxf>
        <font>
          <i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86">
        <f>G187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778" sId="1" ref="A186:XFD186" action="deleteRow">
    <rfmt sheetId="1" xfDxf="1" sqref="A186:XFD186" start="0" length="0">
      <dxf>
        <font>
          <name val="Times New Roman CYR"/>
          <family val="1"/>
        </font>
        <alignment wrapText="1"/>
      </dxf>
    </rfmt>
    <rcc rId="0" sId="1" dxf="1">
      <nc r="A186" t="inlineStr">
        <is>
          <t>Субсидии автономным учреждениям на иные цели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6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6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86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86" t="inlineStr">
        <is>
          <t>25002 82900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86" t="inlineStr">
        <is>
          <t>622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86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1779" sId="1" ref="A186:XFD186" action="deleteRow">
    <rfmt sheetId="1" xfDxf="1" sqref="A186:XFD186" start="0" length="0">
      <dxf>
        <font>
          <name val="Times New Roman CYR"/>
          <family val="1"/>
        </font>
        <alignment wrapText="1"/>
      </dxf>
    </rfmt>
    <rcc rId="0" sId="1" dxf="1">
      <nc r="A186" t="inlineStr">
        <is>
          <t>Основное мероприятие "Повышение уровня благоустройства территории""</t>
        </is>
      </nc>
      <ndxf>
        <font>
          <i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6" t="inlineStr">
        <is>
          <t>968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6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86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86" t="inlineStr">
        <is>
          <t>25003 00000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86" start="0" length="0">
      <dxf>
        <font>
          <i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86">
        <f>G187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780" sId="1" ref="A186:XFD186" action="deleteRow">
    <rfmt sheetId="1" xfDxf="1" sqref="A186:XFD186" start="0" length="0">
      <dxf>
        <font>
          <name val="Times New Roman CYR"/>
          <family val="1"/>
        </font>
        <alignment wrapText="1"/>
      </dxf>
    </rfmt>
    <rcc rId="0" sId="1" dxf="1">
      <nc r="A186" t="inlineStr">
        <is>
          <t>Прочие мероприятия , связанные с выполнением обязательств ОМСУ</t>
        </is>
      </nc>
      <ndxf>
        <font>
          <i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6" t="inlineStr">
        <is>
          <t>968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6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86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86" t="inlineStr">
        <is>
          <t>25003 82900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86" start="0" length="0">
      <dxf>
        <font>
          <i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86">
        <f>G187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781" sId="1" ref="A186:XFD186" action="deleteRow">
    <rfmt sheetId="1" xfDxf="1" sqref="A186:XFD186" start="0" length="0">
      <dxf>
        <font>
          <name val="Times New Roman CYR"/>
          <family val="1"/>
        </font>
        <alignment wrapText="1"/>
      </dxf>
    </rfmt>
    <rcc rId="0" sId="1" dxf="1">
      <nc r="A186" t="inlineStr">
        <is>
          <t>Иные межбюджетные трансферты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6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6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86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86" t="inlineStr">
        <is>
          <t>25003 82900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86" t="inlineStr">
        <is>
          <t>540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86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1782" sId="1" ref="A180:XFD180" action="deleteRow">
    <undo index="65535" exp="ref" v="1" dr="G180" r="G165" sId="1"/>
    <rfmt sheetId="1" xfDxf="1" sqref="A180:XFD180" start="0" length="0">
      <dxf>
        <font>
          <name val="Times New Roman CYR"/>
          <family val="1"/>
        </font>
        <alignment wrapText="1"/>
      </dxf>
    </rfmt>
    <rcc rId="0" sId="1" dxf="1">
      <nc r="A180" t="inlineStr">
        <is>
          <t>Благоустройство</t>
        </is>
      </nc>
      <ndxf>
        <font>
          <b/>
          <name val="Times New Roman"/>
          <family val="1"/>
        </font>
        <fill>
          <patternFill patternType="solid">
            <bgColor indexed="41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0" t="inlineStr">
        <is>
          <t>968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0" t="inlineStr">
        <is>
          <t>05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80" t="inlineStr">
        <is>
          <t>03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80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80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80">
        <f>G181+#REF!</f>
      </nc>
      <n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783" sId="1" ref="A180:XFD180" action="deleteRow">
    <rfmt sheetId="1" xfDxf="1" sqref="A180:XFD180" start="0" length="0">
      <dxf>
        <font>
          <name val="Times New Roman CYR"/>
          <family val="1"/>
        </font>
        <alignment wrapText="1"/>
      </dxf>
    </rfmt>
    <rcc rId="0" sId="1" dxf="1">
      <nc r="A180" t="inlineStr">
        <is>
          <t>Муниципальная программа "Формирование комфортной городской среды на территории муниципального образования "Селенгинский район" на 2020-2025 годы</t>
        </is>
      </nc>
      <ndxf>
        <font>
          <b/>
          <name val="Times New Roman"/>
          <family val="1"/>
        </font>
      </ndxf>
    </rcc>
    <rcc rId="0" sId="1" dxf="1">
      <nc r="B180" t="inlineStr">
        <is>
          <t>968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0" t="inlineStr">
        <is>
          <t>05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80" t="inlineStr">
        <is>
          <t>03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80" t="inlineStr">
        <is>
          <t>16000 00000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80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80">
        <f>G181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784" sId="1" ref="A180:XFD180" action="deleteRow">
    <rfmt sheetId="1" xfDxf="1" sqref="A180:XFD180" start="0" length="0">
      <dxf>
        <font>
          <name val="Times New Roman CYR"/>
          <family val="1"/>
        </font>
        <alignment wrapText="1"/>
      </dxf>
    </rfmt>
    <rcc rId="0" sId="1" dxf="1">
      <nc r="A180" t="inlineStr">
        <is>
          <t>Основное мероприятие "Благоустройство дворовых и общественных территорий "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180">
        <v>968</v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0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80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80" t="inlineStr">
        <is>
          <t>160F2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80" start="0" length="0">
      <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80">
        <f>G181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785" sId="1" ref="A180:XFD180" action="deleteRow">
    <rfmt sheetId="1" xfDxf="1" sqref="A180:XFD180" start="0" length="0">
      <dxf>
        <font>
          <name val="Times New Roman CYR"/>
          <family val="1"/>
        </font>
        <alignment wrapText="1"/>
      </dxf>
    </rfmt>
    <rcc rId="0" sId="1" dxf="1">
      <nc r="A180" t="inlineStr">
        <is>
          <t>На поддержку государственных программ субъектов Российской Федерации и муниципальных программ формирования современной городской среды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180">
        <v>968</v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0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80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80" t="inlineStr">
        <is>
          <t>160F2 55550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80" start="0" length="0">
      <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80">
        <f>SUM(G181:G182)</f>
      </nc>
      <ndxf>
        <font>
          <i/>
          <name val="Times New Roman"/>
          <family val="1"/>
        </font>
        <numFmt numFmtId="165" formatCode="0.00000"/>
        <fill>
          <patternFill patternType="solid">
            <bgColor rgb="FF92D05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786" sId="1" ref="A180:XFD180" action="deleteRow">
    <rfmt sheetId="1" xfDxf="1" sqref="A180:XFD180" start="0" length="0">
      <dxf>
        <font>
          <name val="Times New Roman CYR"/>
          <family val="1"/>
        </font>
        <alignment wrapText="1"/>
      </dxf>
    </rfmt>
    <rcc rId="0" sId="1" dxf="1">
      <nc r="A180" t="inlineStr">
        <is>
          <t>Иные межбюджетные трансферты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180">
        <v>968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0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80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80" t="inlineStr">
        <is>
          <t>160F2 55550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80" t="inlineStr">
        <is>
          <t>540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80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1787" sId="1" ref="A180:XFD180" action="deleteRow">
    <rfmt sheetId="1" xfDxf="1" sqref="A180:XFD180" start="0" length="0">
      <dxf>
        <font>
          <name val="Times New Roman CYR"/>
          <family val="1"/>
        </font>
        <alignment wrapText="1"/>
      </dxf>
    </rfmt>
    <rcc rId="0" sId="1" dxf="1">
      <nc r="A180" t="inlineStr">
        <is>
          <t>Субсидии автономным учреждениям на иные цели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180">
        <v>968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0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80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80" t="inlineStr">
        <is>
          <t>160F2 55550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80" t="inlineStr">
        <is>
          <t>622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80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1788" sId="1" ref="A167:XFD167" action="deleteRow">
    <undo index="0" exp="ref" v="1" dr="G167" r="G166" sId="1"/>
    <rfmt sheetId="1" xfDxf="1" sqref="A167:XFD167" start="0" length="0">
      <dxf>
        <font>
          <name val="Times New Roman CYR"/>
          <family val="1"/>
        </font>
        <alignment wrapText="1"/>
      </dxf>
    </rfmt>
    <rcc rId="0" sId="1" dxf="1">
      <nc r="A167" t="inlineStr">
        <is>
          <t>МП «Комплексное развитие сельских территорий в Селенгинском районе на 2023-2025 годы»</t>
        </is>
      </nc>
      <ndxf>
        <font>
          <b/>
          <name val="Times New Roman"/>
          <family val="1"/>
        </font>
        <fill>
          <patternFill patternType="solid">
            <bgColor theme="0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67" t="inlineStr">
        <is>
          <t>968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7" t="inlineStr">
        <is>
          <t>05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67" t="inlineStr">
        <is>
          <t>02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67" t="inlineStr">
        <is>
          <t>06000 00000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67" start="0" length="0">
      <dxf>
        <font>
          <b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67">
        <f>G168</f>
      </nc>
      <ndxf>
        <font>
          <b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789" sId="1" ref="A167:XFD167" action="deleteRow">
    <rfmt sheetId="1" xfDxf="1" sqref="A167:XFD167" start="0" length="0">
      <dxf>
        <font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167" t="inlineStr">
        <is>
          <t>Основное мероприятие "Реализация мероприятий ведомственной целевой программы "Современный облик сельских территорий" государственной программы "Комплексное развитие сельских территорий""</t>
        </is>
      </nc>
      <ndxf>
        <font>
          <i/>
          <name val="Times New Roman"/>
          <family val="1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67" t="inlineStr">
        <is>
          <t>968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7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67" t="inlineStr">
        <is>
          <t>02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67" t="inlineStr">
        <is>
          <t>06030 00000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67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67">
        <f>G168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790" sId="1" ref="A167:XFD167" action="deleteRow">
    <rfmt sheetId="1" xfDxf="1" sqref="A167:XFD167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167" t="inlineStr">
        <is>
          <t>Обеспечение комплексного развития сельских территорий (Капитальный ремонт сетей водоснабжения г.Гусиноозерск)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67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7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67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67" t="inlineStr">
        <is>
          <t>06036 00000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6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67">
        <f>G168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791" sId="1" ref="A167:XFD167" action="deleteRow">
    <rfmt sheetId="1" xfDxf="1" sqref="A167:XFD167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167" t="inlineStr">
        <is>
          <t>Обеспечение комплексного развития сельских территорий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67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7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67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67" t="inlineStr">
        <is>
          <t>06036 L5760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6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67">
        <f>G168+G169</f>
      </nc>
      <ndxf>
        <font>
          <name val="Times New Roman"/>
          <family val="1"/>
        </font>
        <numFmt numFmtId="165" formatCode="0.00000"/>
        <fill>
          <patternFill>
            <bgColor rgb="FF92D05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792" sId="1" ref="A167:XFD167" action="deleteRow">
    <rfmt sheetId="1" xfDxf="1" sqref="A167:XFD167" start="0" length="0">
      <dxf>
        <font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167" t="inlineStr">
        <is>
          <t>Иные межбюджетные трансферты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67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7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67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67" t="inlineStr">
        <is>
          <t>06036 L5760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67" t="inlineStr">
        <is>
          <t>540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67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1793" sId="1" ref="A167:XFD167" action="deleteRow">
    <rfmt sheetId="1" xfDxf="1" sqref="A167:XFD167" start="0" length="0">
      <dxf>
        <font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167" t="inlineStr">
        <is>
          <t>Субсидии автономным учреждениям на иные цели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67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7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67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67" t="inlineStr">
        <is>
          <t>06036 L5760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67" t="inlineStr">
        <is>
          <t>622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67">
        <v>0</v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11794" sId="1">
    <oc r="G166">
      <f>#REF!+G167</f>
    </oc>
    <nc r="G166">
      <f>G167</f>
    </nc>
  </rcc>
  <rcc rId="11795" sId="1">
    <oc r="G165">
      <f>G166+#REF!</f>
    </oc>
    <nc r="G165">
      <f>G166</f>
    </nc>
  </rcc>
  <rrc rId="11796" sId="1" ref="A144:XFD144" action="deleteRow">
    <undo index="65535" exp="ref" v="1" dr="G144" r="G136" sId="1"/>
    <rfmt sheetId="1" xfDxf="1" sqref="A144:XFD144" start="0" length="0">
      <dxf>
        <font>
          <i/>
          <name val="Times New Roman CYR"/>
          <family val="1"/>
        </font>
        <fill>
          <patternFill patternType="solid">
            <bgColor rgb="FFCCFFFF"/>
          </patternFill>
        </fill>
        <alignment wrapText="1"/>
      </dxf>
    </rfmt>
    <rcc rId="0" sId="1" dxf="1">
      <nc r="A144" t="inlineStr">
        <is>
          <t>Дорожное хозяйство</t>
        </is>
      </nc>
      <ndxf>
        <font>
          <b/>
          <i val="0"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4" t="inlineStr">
        <is>
          <t>968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4" t="inlineStr">
        <is>
          <t>04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44" t="inlineStr">
        <is>
          <t>09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44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44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44">
        <f>G145</f>
      </nc>
      <ndxf>
        <font>
          <b/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797" sId="1" ref="A144:XFD144" action="deleteRow">
    <rfmt sheetId="1" xfDxf="1" sqref="A144:XFD144" start="0" length="0">
      <dxf>
        <font>
          <b/>
          <name val="Times New Roman CYR"/>
          <family val="1"/>
        </font>
        <alignment wrapText="1"/>
      </dxf>
    </rfmt>
    <rcc rId="0" sId="1" dxf="1">
      <nc r="A144" t="inlineStr">
        <is>
          <t>Муниципальная Программа «Повышение качества управления муниципальной собственностью и градостроительной деятельностью в Селенгинском районе на 2023-2025 годы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4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4" t="inlineStr">
        <is>
          <t>04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44" t="inlineStr">
        <is>
          <t>09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44" t="inlineStr">
        <is>
          <t>04000 00000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44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44">
        <f>G145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798" sId="1" ref="A144:XFD144" action="deleteRow">
    <rfmt sheetId="1" xfDxf="1" sqref="A144:XFD144" start="0" length="0">
      <dxf>
        <font>
          <i/>
          <name val="Times New Roman CYR"/>
          <family val="1"/>
        </font>
        <alignment wrapText="1"/>
      </dxf>
    </rfmt>
    <rcc rId="0" sId="1" dxf="1">
      <nc r="A144" t="inlineStr">
        <is>
          <t>Подпрограмма "Развитие дорожной сети в Селенгинском районе"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4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4" t="inlineStr">
        <is>
          <t>04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44" t="inlineStr">
        <is>
          <t>09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44" t="inlineStr">
        <is>
          <t>04300 00000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44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44">
        <f>G145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799" sId="1" ref="A144:XFD144" action="deleteRow">
    <rfmt sheetId="1" xfDxf="1" sqref="A144:XFD144" start="0" length="0">
      <dxf>
        <font>
          <i/>
          <name val="Times New Roman CYR"/>
          <family val="1"/>
        </font>
        <alignment wrapText="1"/>
      </dxf>
    </rfmt>
    <rcc rId="0" sId="1" dxf="1">
      <nc r="A144" t="inlineStr">
        <is>
          <t>Основное мероприятие "Содержание автомобильных дорог общего пользования местного значения"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4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4" t="inlineStr">
        <is>
          <t>04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44" t="inlineStr">
        <is>
          <t>09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44" t="inlineStr">
        <is>
          <t>04304 00000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44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44">
        <f>G147+G145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800" sId="1" ref="A144:XFD144" action="deleteRow">
    <rfmt sheetId="1" xfDxf="1" sqref="A144:XFD144" start="0" length="0">
      <dxf>
        <font>
          <i/>
          <name val="Times New Roman CYR"/>
          <family val="1"/>
        </font>
        <alignment wrapText="1"/>
      </dxf>
    </rfmt>
    <rcc rId="0" sId="1" dxf="1">
      <nc r="A144" t="inlineStr">
        <is>
          <t>Расходы на содержание автомобильных дорог общего пользования местного значения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4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4" t="inlineStr">
        <is>
          <t>04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44" t="inlineStr">
        <is>
          <t>09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44" t="inlineStr">
        <is>
          <t>0430482200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44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44">
        <f>G145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801" sId="1" ref="A144:XFD144" action="deleteRow">
    <rfmt sheetId="1" xfDxf="1" sqref="A144:XFD144" start="0" length="0">
      <dxf>
        <font>
          <name val="Times New Roman CYR"/>
          <family val="1"/>
        </font>
        <alignment wrapText="1"/>
      </dxf>
    </rfmt>
    <rcc rId="0" sId="1" dxf="1">
      <nc r="A144" t="inlineStr">
        <is>
          <t>Субсидии автономным учреждениям на иные цели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4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4" t="inlineStr">
        <is>
          <t>04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44" t="inlineStr">
        <is>
          <t>09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44" t="inlineStr">
        <is>
          <t>0430482200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44" t="inlineStr">
        <is>
          <t>622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44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1802" sId="1" ref="A144:XFD144" action="deleteRow">
    <rfmt sheetId="1" xfDxf="1" sqref="A144:XFD144" start="0" length="0">
      <dxf>
        <font>
          <i/>
          <name val="Times New Roman CYR"/>
          <family val="1"/>
        </font>
        <alignment wrapText="1"/>
      </dxf>
    </rfmt>
    <rcc rId="0" sId="1" dxf="1">
      <nc r="A144" t="inlineStr">
        <is>
          <t>На дорожную деятельность в отношении автомобильных дорог общего пользования местного значения</t>
        </is>
      </nc>
      <ndxf>
        <font>
          <color indexed="8"/>
          <name val="Times New Roman"/>
          <family val="1"/>
        </font>
        <fill>
          <patternFill patternType="solid">
            <bgColor theme="0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4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4" t="inlineStr">
        <is>
          <t>04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44" t="inlineStr">
        <is>
          <t>09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44" t="inlineStr">
        <is>
          <t>04304 S21Д0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44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44">
        <f>G146+G145</f>
      </nc>
      <ndxf>
        <font>
          <name val="Times New Roman"/>
          <family val="1"/>
        </font>
        <numFmt numFmtId="165" formatCode="0.00000"/>
        <fill>
          <patternFill patternType="solid">
            <bgColor rgb="FF92D05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803" sId="1" ref="A144:XFD144" action="deleteRow">
    <rfmt sheetId="1" xfDxf="1" sqref="A144:XFD144" start="0" length="0">
      <dxf>
        <font>
          <i/>
          <name val="Times New Roman CYR"/>
          <family val="1"/>
        </font>
        <alignment wrapText="1"/>
      </dxf>
    </rfmt>
    <rcc rId="0" sId="1" dxf="1">
      <nc r="A144" t="inlineStr">
        <is>
          <t>Субсидии на осуществление капитальных вложений в объекты капитального строительства государственной (муниципальной) собственности автономным учреждениям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4" t="inlineStr">
        <is>
          <t>968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4" t="inlineStr">
        <is>
          <t>04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44" t="inlineStr">
        <is>
          <t>09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44" t="inlineStr">
        <is>
          <t>04304 S21Д0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44" t="inlineStr">
        <is>
          <t>465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44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1804" sId="1" ref="A144:XFD144" action="deleteRow">
    <rfmt sheetId="1" xfDxf="1" sqref="A144:XFD144" start="0" length="0">
      <dxf>
        <font>
          <i/>
          <name val="Times New Roman CYR"/>
          <family val="1"/>
        </font>
        <alignment wrapText="1"/>
      </dxf>
    </rfmt>
    <rcc rId="0" sId="1" dxf="1">
      <nc r="A144" t="inlineStr">
        <is>
          <t>Иные межбюджетные трансферты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4" t="inlineStr">
        <is>
          <t>968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4" t="inlineStr">
        <is>
          <t>04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44" t="inlineStr">
        <is>
          <t>09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44" t="inlineStr">
        <is>
          <t>04304 S21Д0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44" t="inlineStr">
        <is>
          <t>540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44">
        <v>0</v>
      </nc>
      <n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805" sId="1" ref="A137:XFD137" action="deleteRow">
    <undo index="0" exp="ref" v="1" dr="G137" r="G136" sId="1"/>
    <rfmt sheetId="1" xfDxf="1" sqref="A137:XFD137" start="0" length="0">
      <dxf>
        <font>
          <i/>
          <name val="Times New Roman CYR"/>
          <family val="1"/>
        </font>
        <alignment wrapText="1"/>
      </dxf>
    </rfmt>
    <rcc rId="0" sId="1" dxf="1">
      <nc r="A137" t="inlineStr">
        <is>
          <t>Сельское хозяйство и рыболовство</t>
        </is>
      </nc>
      <ndxf>
        <font>
          <b/>
          <i val="0"/>
          <name val="Times New Roman"/>
          <family val="1"/>
        </font>
        <fill>
          <patternFill patternType="solid">
            <bgColor indexed="41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37" t="inlineStr">
        <is>
          <t>968</t>
        </is>
      </nc>
      <ndxf>
        <font>
          <b/>
          <i val="0"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7" t="inlineStr">
        <is>
          <t>04</t>
        </is>
      </nc>
      <ndxf>
        <font>
          <b/>
          <i val="0"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37" t="inlineStr">
        <is>
          <t>05</t>
        </is>
      </nc>
      <ndxf>
        <font>
          <b/>
          <i val="0"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37" start="0" length="0">
      <dxf>
        <font>
          <b/>
          <i val="0"/>
          <name val="Times New Roman"/>
          <family val="1"/>
        </font>
        <fill>
          <patternFill patternType="solid">
            <bgColor indexed="41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37" start="0" length="0">
      <dxf>
        <font>
          <b/>
          <i val="0"/>
          <name val="Times New Roman"/>
          <family val="1"/>
        </font>
        <fill>
          <patternFill patternType="solid">
            <bgColor indexed="41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37">
        <f>G138</f>
      </nc>
      <ndxf>
        <font>
          <b/>
          <i val="0"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806" sId="1" ref="A137:XFD137" action="deleteRow">
    <rfmt sheetId="1" xfDxf="1" sqref="A137:XFD137" start="0" length="0">
      <dxf>
        <font>
          <i/>
          <name val="Times New Roman CYR"/>
          <family val="1"/>
        </font>
        <alignment wrapText="1"/>
      </dxf>
    </rfmt>
    <rcc rId="0" sId="1" dxf="1">
      <nc r="A137" t="inlineStr">
        <is>
          <t>Непрограммные расходы</t>
        </is>
      </nc>
      <ndxf>
        <font>
          <b/>
          <i val="0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37" t="inlineStr">
        <is>
          <t>968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7" t="inlineStr">
        <is>
          <t>04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37" t="inlineStr">
        <is>
          <t>05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37" t="inlineStr">
        <is>
          <t>99900 00000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37" start="0" length="0">
      <dxf>
        <font>
          <b/>
          <i val="0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37">
        <f>G138+G141</f>
      </nc>
      <ndxf>
        <font>
          <b/>
          <i val="0"/>
          <name val="Times New Roman"/>
          <family val="1"/>
        </font>
        <numFmt numFmtId="165" formatCode="0.00000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807" sId="1" ref="A137:XFD137" action="deleteRow">
    <rfmt sheetId="1" xfDxf="1" sqref="A137:XFD137" start="0" length="0">
      <dxf>
        <font>
          <i/>
          <name val="Times New Roman CYR"/>
          <family val="1"/>
        </font>
        <alignment wrapText="1"/>
      </dxf>
    </rfmt>
    <rcc rId="0" sId="1" dxf="1">
      <nc r="A137" t="inlineStr">
        <is>
          <t xml:space="preserve"> Администрирование отдельного государственного полномочия по организации мероприятий при осуществлении деятельности по обращению с животными без владельцев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37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7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37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37" t="inlineStr">
        <is>
          <t>99900 73200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3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37">
        <f>SUM(G138:G139)</f>
      </nc>
      <ndxf>
        <font>
          <name val="Times New Roman"/>
          <family val="1"/>
        </font>
        <numFmt numFmtId="165" formatCode="0.00000"/>
        <fill>
          <patternFill patternType="solid">
            <bgColor rgb="FF92D05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808" sId="1" ref="A137:XFD137" action="deleteRow">
    <rfmt sheetId="1" xfDxf="1" sqref="A137:XFD137" start="0" length="0">
      <dxf>
        <font>
          <i/>
          <name val="Times New Roman CYR"/>
          <family val="1"/>
        </font>
        <alignment wrapText="1"/>
      </dxf>
    </rfmt>
    <rcc rId="0" sId="1" dxf="1">
      <nc r="A137" t="inlineStr">
        <is>
          <t xml:space="preserve">Фонд оплаты труда учреждений </t>
        </is>
      </nc>
      <ndxf>
        <font>
          <i val="0"/>
          <name val="Times New Roman"/>
          <family val="1"/>
        </font>
        <numFmt numFmtId="30" formatCode="@"/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37" t="inlineStr">
        <is>
          <t>968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7" t="inlineStr">
        <is>
          <t>04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37" t="inlineStr">
        <is>
          <t>05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37" t="inlineStr">
        <is>
          <t>99900 73200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37" t="inlineStr">
        <is>
          <t>111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37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1809" sId="1" ref="A137:XFD137" action="deleteRow">
    <rfmt sheetId="1" xfDxf="1" sqref="A137:XFD137" start="0" length="0">
      <dxf>
        <font>
          <i/>
          <name val="Times New Roman CYR"/>
          <family val="1"/>
        </font>
        <alignment wrapText="1"/>
      </dxf>
    </rfmt>
    <rcc rId="0" sId="1" dxf="1">
      <nc r="A137" t="inlineStr">
        <is>
          <t>Иные выплаты персоналу учреждений, за исключением фонда оплаты труда</t>
        </is>
      </nc>
      <ndxf>
        <font>
          <i val="0"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37" t="inlineStr">
        <is>
          <t>968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7" t="inlineStr">
        <is>
          <t>04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37" t="inlineStr">
        <is>
          <t>05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37" t="inlineStr">
        <is>
          <t>99900 73200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37" t="inlineStr">
        <is>
          <t>119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37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1810" sId="1" ref="A137:XFD137" action="deleteRow">
    <rfmt sheetId="1" xfDxf="1" sqref="A137:XFD137" start="0" length="0">
      <dxf>
        <font>
          <i/>
          <name val="Times New Roman CYR"/>
          <family val="1"/>
        </font>
        <alignment wrapText="1"/>
      </dxf>
    </rfmt>
    <rcc rId="0" sId="1" dxf="1">
      <nc r="A137" t="inlineStr">
        <is>
          <t xml:space="preserve"> Осуществление  отдельного государственного полномочия по организации мероприятий при осуществлении деятельности по обращению с животными без владельцев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37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7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37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37" t="inlineStr">
        <is>
          <t>99900 73220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3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37">
        <f>G138</f>
      </nc>
      <ndxf>
        <font>
          <name val="Times New Roman"/>
          <family val="1"/>
        </font>
        <numFmt numFmtId="165" formatCode="0.00000"/>
        <fill>
          <patternFill patternType="solid">
            <bgColor rgb="FF92D05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811" sId="1" ref="A137:XFD137" action="deleteRow">
    <rfmt sheetId="1" xfDxf="1" sqref="A137:XFD137" start="0" length="0">
      <dxf>
        <font>
          <i/>
          <name val="Times New Roman CYR"/>
          <family val="1"/>
        </font>
        <alignment wrapText="1"/>
      </dxf>
    </rfmt>
    <rcc rId="0" sId="1" dxf="1">
      <nc r="A137" t="inlineStr">
        <is>
          <t>Прочие закупки товаров, работ и услуг для государственных (муниципальных) нужд</t>
        </is>
      </nc>
      <ndxf>
        <font>
          <i val="0"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37" t="inlineStr">
        <is>
          <t>968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7" t="inlineStr">
        <is>
          <t>04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37" t="inlineStr">
        <is>
          <t>05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37" t="inlineStr">
        <is>
          <t>99900 73220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37" t="inlineStr">
        <is>
          <t>244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37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1812" sId="1">
    <oc r="G136">
      <f>#REF!+G137+#REF!</f>
    </oc>
    <nc r="G136">
      <f>G137</f>
    </nc>
  </rcc>
  <rrc rId="11813" sId="1" ref="A91:XFD91" action="deleteRow">
    <undo index="65535" exp="ref" v="1" dr="G91" r="G57" sId="1"/>
    <rfmt sheetId="1" xfDxf="1" sqref="A91:XFD91" start="0" length="0">
      <dxf>
        <font>
          <name val="Times New Roman CYR"/>
          <family val="1"/>
        </font>
        <alignment wrapText="1"/>
      </dxf>
    </rfmt>
    <rcc rId="0" sId="1" dxf="1">
      <nc r="A91" t="inlineStr">
        <is>
          <t>Муниципальная программа "Охрана окружающей среды в муниципальном образовании "Селенгинский район" на 2023-2025гг."</t>
        </is>
      </nc>
      <ndxf>
        <font>
          <b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1" t="inlineStr">
        <is>
          <t>968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1" t="inlineStr">
        <is>
          <t>01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1" t="inlineStr">
        <is>
          <t>13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1" t="inlineStr">
        <is>
          <t>25000 00000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9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91">
        <f>G92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814" sId="1" ref="A91:XFD91" action="deleteRow">
    <rfmt sheetId="1" xfDxf="1" sqref="A91:XFD91" start="0" length="0">
      <dxf>
        <font>
          <name val="Times New Roman CYR"/>
          <family val="1"/>
        </font>
        <alignment wrapText="1"/>
      </dxf>
    </rfmt>
    <rcc rId="0" sId="1" dxf="1">
      <nc r="A91" t="inlineStr">
        <is>
          <t>Основное мероприятие "Проведение мониторинга несанкционированных свалок"</t>
        </is>
      </nc>
      <ndxf>
        <font>
          <i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1" t="inlineStr">
        <is>
          <t>968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1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1" t="inlineStr">
        <is>
          <t>13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1" t="inlineStr">
        <is>
          <t>25001 00000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9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91">
        <f>G92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815" sId="1" ref="A91:XFD91" action="deleteRow">
    <rfmt sheetId="1" xfDxf="1" sqref="A91:XFD91" start="0" length="0">
      <dxf>
        <font>
          <name val="Times New Roman CYR"/>
          <family val="1"/>
        </font>
        <alignment wrapText="1"/>
      </dxf>
    </rfmt>
    <rcc rId="0" sId="1" dxf="1">
      <nc r="A91" t="inlineStr">
        <is>
          <t>Прочие мероприятия , связанные с выполнением обязательств ОМСУ</t>
        </is>
      </nc>
      <ndxf>
        <font>
          <i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1" t="inlineStr">
        <is>
          <t>968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1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1" t="inlineStr">
        <is>
          <t>13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1" t="inlineStr">
        <is>
          <t>25001 82900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91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91">
        <f>G92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816" sId="1" ref="A91:XFD91" action="deleteRow">
    <rfmt sheetId="1" xfDxf="1" sqref="A91:XFD91" start="0" length="0">
      <dxf>
        <font>
          <name val="Times New Roman CYR"/>
          <family val="1"/>
        </font>
        <alignment wrapText="1"/>
      </dxf>
    </rfmt>
    <rcc rId="0" sId="1" dxf="1">
      <nc r="A91" t="inlineStr">
        <is>
          <t>Прочие закупки товаров, работ и услуг для государственных (муниципальных) нужд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1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1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1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1" t="inlineStr">
        <is>
          <t>25001 82900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1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91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1817" sId="1">
    <oc r="G57">
      <f>G58+G78+G83+G87+G91+G74+#REF!</f>
    </oc>
    <nc r="G57">
      <f>G58+G78+G83+G87+G91+G74</f>
    </nc>
  </rcc>
</revisions>
</file>

<file path=xl/revisions/revisionLog2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18" sId="1">
    <nc r="B148" t="inlineStr">
      <is>
        <t>968</t>
      </is>
    </nc>
  </rcc>
  <rfmt sheetId="1" sqref="A148:XFD148" start="0" length="2147483647">
    <dxf>
      <font>
        <b/>
      </font>
    </dxf>
  </rfmt>
  <rfmt sheetId="1" sqref="A148:XFD148" start="0" length="2147483647">
    <dxf>
      <font>
        <b val="0"/>
      </font>
    </dxf>
  </rfmt>
  <rcc rId="11819" sId="1">
    <nc r="B149" t="inlineStr">
      <is>
        <t>968</t>
      </is>
    </nc>
  </rcc>
  <rfmt sheetId="1" sqref="B149" start="0" length="2147483647">
    <dxf>
      <font>
        <b val="0"/>
      </font>
    </dxf>
  </rfmt>
  <rfmt sheetId="1" sqref="A374">
    <dxf>
      <fill>
        <patternFill>
          <bgColor theme="0"/>
        </patternFill>
      </fill>
    </dxf>
  </rfmt>
</revisions>
</file>

<file path=xl/revisions/revisionLog2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1820" sId="1" ref="A369:XFD369" action="deleteRow">
    <undo index="65535" exp="ref" v="1" dr="G369" r="G331" sId="1"/>
    <rfmt sheetId="1" xfDxf="1" sqref="A369:XFD369" start="0" length="0">
      <dxf>
        <font>
          <name val="Times New Roman CYR"/>
          <family val="1"/>
        </font>
        <alignment wrapText="1"/>
      </dxf>
    </rfmt>
    <rcc rId="0" sId="1" dxf="1">
      <nc r="A369" t="inlineStr">
        <is>
          <t>ЖИЛИЩНО-КОММУНАЛЬНОЕ ХОЗЯЙСТВО</t>
        </is>
      </nc>
      <ndxf>
        <font>
          <b/>
          <name val="Times New Roman"/>
          <family val="1"/>
        </font>
        <fill>
          <patternFill patternType="solid">
            <bgColor indexed="15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9" t="inlineStr">
        <is>
          <t>971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9" t="inlineStr">
        <is>
          <t>05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369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69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69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69">
        <f>G370</f>
      </nc>
      <ndxf>
        <font>
          <b/>
          <name val="Times New Roman"/>
          <family val="1"/>
        </font>
        <numFmt numFmtId="165" formatCode="0.00000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821" sId="1" ref="A369:XFD369" action="deleteRow">
    <rfmt sheetId="1" xfDxf="1" sqref="A369:XFD369" start="0" length="0">
      <dxf>
        <font>
          <name val="Times New Roman CYR"/>
          <family val="1"/>
        </font>
        <alignment wrapText="1"/>
      </dxf>
    </rfmt>
    <rcc rId="0" sId="1" dxf="1">
      <nc r="A369" t="inlineStr">
        <is>
          <t>Другие вопросы в области жилищно-коммунального хозяйства</t>
        </is>
      </nc>
      <ndxf>
        <font>
          <b/>
          <name val="Times New Roman"/>
          <family val="1"/>
        </font>
        <fill>
          <patternFill patternType="solid">
            <bgColor indexed="41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9" t="inlineStr">
        <is>
          <t>971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9" t="inlineStr">
        <is>
          <t>05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9" t="inlineStr">
        <is>
          <t>05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69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69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69">
        <f>G370</f>
      </nc>
      <n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822" sId="1" ref="A369:XFD369" action="deleteRow">
    <rfmt sheetId="1" xfDxf="1" sqref="A369:XFD369" start="0" length="0">
      <dxf>
        <font>
          <name val="Times New Roman CYR"/>
          <family val="1"/>
        </font>
        <alignment wrapText="1"/>
      </dxf>
    </rfmt>
    <rcc rId="0" sId="1" dxf="1">
      <nc r="A369" t="inlineStr">
        <is>
          <t>Муниципальная программа "Чистая вода на 2020-2025 годы"</t>
        </is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9" t="inlineStr">
        <is>
          <t>971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9" t="inlineStr">
        <is>
          <t>05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9" t="inlineStr">
        <is>
          <t>05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69" t="inlineStr">
        <is>
          <t>17000 00000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69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69">
        <f>G370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823" sId="1" ref="A369:XFD369" action="deleteRow">
    <rfmt sheetId="1" xfDxf="1" sqref="A369:XFD369" start="0" length="0">
      <dxf>
        <font>
          <name val="Times New Roman CYR"/>
          <family val="1"/>
        </font>
        <alignment wrapText="1"/>
      </dxf>
    </rfmt>
    <rcc rId="0" sId="1" dxf="1">
      <nc r="A369" t="inlineStr">
        <is>
          <t>Основное мероприятие "Улучшение качества питьевой воды"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9" t="inlineStr">
        <is>
          <t>971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9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9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69" t="inlineStr">
        <is>
          <t>170F5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69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69">
        <f>G370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824" sId="1" ref="A369:XFD369" action="deleteRow">
    <rfmt sheetId="1" xfDxf="1" sqref="A369:XFD369" start="0" length="0">
      <dxf>
        <font>
          <b/>
          <name val="Times New Roman CYR"/>
          <family val="1"/>
        </font>
        <alignment wrapText="1"/>
      </dxf>
    </rfmt>
    <rcc rId="0" sId="1" dxf="1">
      <nc r="A369" t="inlineStr">
        <is>
          <t>Строительство и реконструкция (модернизация) объектов питьевого водоснабжения</t>
        </is>
      </nc>
      <ndxf>
        <font>
          <b val="0"/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9" t="inlineStr">
        <is>
          <t>971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9" t="inlineStr">
        <is>
          <t>05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9" t="inlineStr">
        <is>
          <t>05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69" t="inlineStr">
        <is>
          <t>170F5 52430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69" start="0" length="0">
      <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69">
        <f>G370</f>
      </nc>
      <ndxf>
        <font>
          <b val="0"/>
          <i/>
          <name val="Times New Roman"/>
          <family val="1"/>
        </font>
        <numFmt numFmtId="165" formatCode="0.00000"/>
        <fill>
          <patternFill patternType="solid">
            <bgColor rgb="FF92D05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825" sId="1" ref="A369:XFD369" action="deleteRow">
    <rfmt sheetId="1" xfDxf="1" sqref="A369:XFD369" start="0" length="0">
      <dxf>
        <font>
          <name val="Times New Roman CYR"/>
          <family val="1"/>
        </font>
        <alignment wrapText="1"/>
      </dxf>
    </rfmt>
    <rcc rId="0" sId="1" dxf="1">
      <nc r="A369" t="inlineStr">
        <is>
          <t>Бюджетные инвестиции в объекты капитального строительства государственной (муниципальной) собственности</t>
        </is>
      </nc>
      <ndxf>
        <font>
          <name val="Times New Roman"/>
          <family val="1"/>
        </font>
        <fill>
          <patternFill patternType="solid">
            <bgColor theme="0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9" t="inlineStr">
        <is>
          <t>971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9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9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69" t="inlineStr">
        <is>
          <t>170F5 52430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69" t="inlineStr">
        <is>
          <t>414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69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1826" sId="1">
    <oc r="G359">
      <f>G360+#REF!</f>
    </oc>
    <nc r="G359">
      <f>G360</f>
    </nc>
  </rcc>
  <rrc rId="11827" sId="1" ref="A369:XFD369" action="deleteRow">
    <undo index="65535" exp="ref" v="1" dr="G369" r="G331" sId="1"/>
    <rfmt sheetId="1" xfDxf="1" sqref="A369:XFD369" start="0" length="0">
      <dxf>
        <font>
          <name val="Times New Roman CYR"/>
          <family val="1"/>
        </font>
        <fill>
          <patternFill patternType="solid">
            <bgColor rgb="FF66FFFF"/>
          </patternFill>
        </fill>
        <alignment wrapText="1"/>
      </dxf>
    </rfmt>
    <rcc rId="0" sId="1" dxf="1">
      <nc r="A369" t="inlineStr">
        <is>
          <t>ФИЗИЧЕСКАЯ КУЛЬТУРА И СПОРТ</t>
        </is>
      </nc>
      <ndxf>
        <font>
          <b/>
          <name val="Times New Roman"/>
          <family val="1"/>
        </font>
        <fill>
          <patternFill>
            <bgColor indexed="1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9" t="inlineStr">
        <is>
          <t>971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9" t="inlineStr">
        <is>
          <t>11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36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6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6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69">
        <f>G370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828" sId="1" ref="A369:XFD369" action="deleteRow">
    <rfmt sheetId="1" xfDxf="1" sqref="A369:XFD369" start="0" length="0">
      <dxf>
        <font>
          <name val="Times New Roman CYR"/>
          <family val="1"/>
        </font>
        <fill>
          <patternFill patternType="solid">
            <bgColor rgb="FFCCFFFF"/>
          </patternFill>
        </fill>
        <alignment wrapText="1"/>
      </dxf>
    </rfmt>
    <rcc rId="0" sId="1" dxf="1">
      <nc r="A369" t="inlineStr">
        <is>
          <t>Массовый спорт</t>
        </is>
      </nc>
      <ndxf>
        <font>
          <b/>
          <name val="Times New Roman"/>
          <family val="1"/>
        </font>
        <fill>
          <patternFill>
            <bgColor indexed="41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9" t="inlineStr">
        <is>
          <t>971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9" t="inlineStr">
        <is>
          <t>11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9" t="inlineStr">
        <is>
          <t>02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6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6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69">
        <f>G370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829" sId="1" ref="A369:XFD369" action="deleteRow">
    <rfmt sheetId="1" xfDxf="1" sqref="A369:XFD369" start="0" length="0">
      <dxf>
        <font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369" t="inlineStr">
        <is>
          <t>МП «Комплексное развитие сельских территорий в Селенгинском районе на 2023-2025 годы»</t>
        </is>
      </nc>
      <ndxf>
        <font>
          <b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9" t="inlineStr">
        <is>
          <t>971</t>
        </is>
      </nc>
      <ndxf>
        <font>
          <b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9" t="inlineStr">
        <is>
          <t>11</t>
        </is>
      </nc>
      <ndxf>
        <font>
          <b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9" t="inlineStr">
        <is>
          <t>02</t>
        </is>
      </nc>
      <ndxf>
        <font>
          <b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69" t="inlineStr">
        <is>
          <t>06000 00000</t>
        </is>
      </nc>
      <ndxf>
        <font>
          <b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6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69">
        <f>G370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830" sId="1" ref="A369:XFD369" action="deleteRow">
    <rfmt sheetId="1" xfDxf="1" sqref="A369:XFD369" start="0" length="0">
      <dxf>
        <font>
          <name val="Times New Roman CYR"/>
          <family val="1"/>
        </font>
        <alignment wrapText="1"/>
      </dxf>
    </rfmt>
    <rcc rId="0" sId="1" dxf="1">
      <nc r="A369" t="inlineStr">
        <is>
          <t>Основное мероприятие "Реализация мероприятий ведомственной целевой программы "Современный облик сельских территорий" государственной программы "Комплексное развитие сельских территорий""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9" t="inlineStr">
        <is>
          <t>971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9" t="inlineStr">
        <is>
          <t>11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9" t="inlineStr">
        <is>
          <t>02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69" t="inlineStr">
        <is>
          <t>06030 00000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69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69">
        <f>G370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831" sId="1" ref="A369:XFD369" action="deleteRow">
    <rfmt sheetId="1" xfDxf="1" sqref="A369:XFD369" start="0" length="0">
      <dxf>
        <font>
          <name val="Times New Roman CYR"/>
          <family val="1"/>
        </font>
        <alignment wrapText="1"/>
      </dxf>
    </rfmt>
    <rcc rId="0" sId="1" dxf="1">
      <nc r="A369" t="inlineStr">
        <is>
          <t>Обеспечение комплексного развития сельских территорий (Строительство плавательного бассейна 25*11 м. в г.Гусиноозерск, ул.Комсомольская, уч №2Г)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9" t="inlineStr">
        <is>
          <t>971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9" t="inlineStr">
        <is>
          <t>11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9" t="inlineStr">
        <is>
          <t>02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69" t="inlineStr">
        <is>
          <t>06035 00000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69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69">
        <f>G370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832" sId="1" ref="A369:XFD369" action="deleteRow">
    <rfmt sheetId="1" xfDxf="1" sqref="A369:XFD369" start="0" length="0">
      <dxf>
        <font>
          <name val="Times New Roman CYR"/>
          <family val="1"/>
        </font>
        <alignment wrapText="1"/>
      </dxf>
    </rfmt>
    <rcc rId="0" sId="1" dxf="1">
      <nc r="A369" t="inlineStr">
        <is>
          <t>Обеспечение комплексного развития сельских территорий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9" t="inlineStr">
        <is>
          <t>971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9" t="inlineStr">
        <is>
          <t>11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9" t="inlineStr">
        <is>
          <t>02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69" t="inlineStr">
        <is>
          <t>06035 L5760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69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69">
        <f>SUM(G370:G370)</f>
      </nc>
      <ndxf>
        <font>
          <i/>
          <name val="Times New Roman"/>
          <family val="1"/>
        </font>
        <numFmt numFmtId="165" formatCode="0.00000"/>
        <fill>
          <patternFill patternType="solid">
            <bgColor rgb="FF92D05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833" sId="1" ref="A369:XFD369" action="deleteRow">
    <rfmt sheetId="1" xfDxf="1" sqref="A369:XFD369" start="0" length="0">
      <dxf>
        <font>
          <name val="Times New Roman CYR"/>
          <family val="1"/>
        </font>
        <alignment wrapText="1"/>
      </dxf>
    </rfmt>
    <rcc rId="0" sId="1" dxf="1">
      <nc r="A369" t="inlineStr">
        <is>
          <t>Бюджетные инвестиции в объекты капитального строительства государственной (муниципальной) собственности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9" t="inlineStr">
        <is>
          <t>971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9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9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69" t="inlineStr">
        <is>
          <t>06035 L5760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69" t="inlineStr">
        <is>
          <t>414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69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1834" sId="1">
    <oc r="G331">
      <f>G332+G352+#REF!+G369</f>
    </oc>
    <nc r="G331">
      <f>G332+G352</f>
    </nc>
  </rcc>
</revisions>
</file>

<file path=xl/revisions/revisionLog2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1835" sId="1" ref="A109:XFD110" action="insertRow"/>
  <rfmt sheetId="1" sqref="A109" start="0" length="0">
    <dxf>
      <font>
        <i/>
        <color indexed="8"/>
        <name val="Times New Roman"/>
        <family val="1"/>
      </font>
    </dxf>
  </rfmt>
  <rcc rId="11836" sId="1" odxf="1" dxf="1">
    <nc r="B109" t="inlineStr">
      <is>
        <t>968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837" sId="1" odxf="1" dxf="1">
    <nc r="C109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838" sId="1" odxf="1" dxf="1">
    <nc r="D109" t="inlineStr">
      <is>
        <t>13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109" start="0" length="0">
    <dxf>
      <font>
        <i/>
        <name val="Times New Roman"/>
        <family val="1"/>
      </font>
    </dxf>
  </rfmt>
  <rfmt sheetId="1" sqref="F109" start="0" length="0">
    <dxf>
      <font>
        <i/>
        <name val="Times New Roman"/>
        <family val="1"/>
      </font>
    </dxf>
  </rfmt>
  <rcc rId="11839" sId="1" odxf="1" dxf="1">
    <nc r="G109">
      <f>G111+G110+G112+G113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H109" start="0" length="0">
    <dxf>
      <font>
        <i/>
        <name val="Times New Roman CYR"/>
        <family val="1"/>
      </font>
    </dxf>
  </rfmt>
  <rfmt sheetId="1" sqref="A109:XFD109" start="0" length="0">
    <dxf>
      <font>
        <i/>
        <name val="Times New Roman CYR"/>
        <family val="1"/>
      </font>
    </dxf>
  </rfmt>
  <rcc rId="11840" sId="1">
    <nc r="A110" t="inlineStr">
      <is>
        <t>Закупка товаров, работ и услуг в сфере информационно-коммуникационных технологий</t>
      </is>
    </nc>
  </rcc>
  <rcc rId="11841" sId="1">
    <nc r="B110" t="inlineStr">
      <is>
        <t>968</t>
      </is>
    </nc>
  </rcc>
  <rcc rId="11842" sId="1">
    <nc r="C110" t="inlineStr">
      <is>
        <t>01</t>
      </is>
    </nc>
  </rcc>
  <rcc rId="11843" sId="1">
    <nc r="D110" t="inlineStr">
      <is>
        <t>13</t>
      </is>
    </nc>
  </rcc>
  <rfmt sheetId="1" sqref="H110" start="0" length="0">
    <dxf>
      <font>
        <i/>
        <name val="Times New Roman CYR"/>
        <family val="1"/>
      </font>
    </dxf>
  </rfmt>
  <rfmt sheetId="1" sqref="A110:XFD110" start="0" length="0">
    <dxf>
      <font>
        <i/>
        <name val="Times New Roman CYR"/>
        <family val="1"/>
      </font>
    </dxf>
  </rfmt>
  <rcc rId="11844" sId="1">
    <nc r="F110" t="inlineStr">
      <is>
        <t>244</t>
      </is>
    </nc>
  </rcc>
  <rcc rId="11845" sId="1" numFmtId="4">
    <nc r="G110">
      <v>790</v>
    </nc>
  </rcc>
  <rcc rId="11846" sId="1">
    <nc r="H110">
      <v>790</v>
    </nc>
  </rcc>
  <rfmt sheetId="1" sqref="G109">
    <dxf>
      <fill>
        <patternFill>
          <bgColor rgb="FF92D050"/>
        </patternFill>
      </fill>
    </dxf>
  </rfmt>
  <rcc rId="11847" sId="1">
    <nc r="E109" t="inlineStr">
      <is>
        <t>99900 74970</t>
      </is>
    </nc>
  </rcc>
  <rcc rId="11848" sId="1">
    <nc r="E110" t="inlineStr">
      <is>
        <t>99900 74970</t>
      </is>
    </nc>
  </rcc>
  <rcc rId="11849" sId="1">
    <oc r="G91">
      <f>G92+G95+G98+G104+G116+G118+G111</f>
    </oc>
    <nc r="G91">
      <f>G92+G95+G98+G104+G116+G118+G111+G109</f>
    </nc>
  </rcc>
  <rfmt sheetId="1" sqref="A109" start="0" length="0">
    <dxf>
      <font>
        <i val="0"/>
        <sz val="10"/>
        <color auto="1"/>
        <name val="Arial Cyr"/>
        <family val="1"/>
        <charset val="204"/>
        <scheme val="none"/>
      </font>
      <alignment horizontal="general" vertical="bottom" wrapText="0"/>
      <border outline="0">
        <left/>
        <right/>
        <top/>
        <bottom/>
      </border>
    </dxf>
  </rfmt>
  <rfmt sheetId="1" xfDxf="1" sqref="A109" start="0" length="0">
    <dxf>
      <font>
        <sz val="12"/>
        <color rgb="FF000000"/>
        <name val="Times New Roman"/>
        <family val="1"/>
      </font>
    </dxf>
  </rfmt>
  <rcc rId="11850" sId="1" odxf="1" dxf="1">
    <nc r="A109" t="inlineStr">
      <is>
        <t>Иные межбюджетные трансферты бюджетам муниципальных районов в Республике Бурятия на реализацию инициативных проектов</t>
      </is>
    </nc>
    <ndxf>
      <font>
        <sz val="12"/>
        <color indexed="8"/>
        <name val="Times New Roman"/>
        <family val="1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2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09:XFD109" start="0" length="2147483647">
    <dxf>
      <font>
        <i/>
      </font>
    </dxf>
  </rfmt>
  <rfmt sheetId="1" sqref="A109:XFD109" start="0" length="2147483647">
    <dxf>
      <font>
        <i val="0"/>
      </font>
    </dxf>
  </rfmt>
  <rfmt sheetId="1" sqref="A109:XFD109" start="0" length="2147483647">
    <dxf>
      <font>
        <i/>
      </font>
    </dxf>
  </rfmt>
</revisions>
</file>

<file path=xl/revisions/revisionLog2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51" sId="1">
    <nc r="H606">
      <v>100000</v>
    </nc>
  </rcc>
  <rcc rId="11852" sId="1" numFmtId="4">
    <nc r="G606">
      <v>100000</v>
    </nc>
  </rcc>
  <rcc rId="11853" sId="1">
    <oc r="E606" t="inlineStr">
      <is>
        <t>04304743Д0</t>
      </is>
    </oc>
    <nc r="E606" t="inlineStr">
      <is>
        <t>043R1 9Д001</t>
      </is>
    </nc>
  </rcc>
  <rcc rId="11854" sId="1" odxf="1" dxf="1">
    <oc r="E605" t="inlineStr">
      <is>
        <t>04304743Д0</t>
      </is>
    </oc>
    <nc r="E605" t="inlineStr">
      <is>
        <t>043R1 9Д001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E605" start="0" length="2147483647">
    <dxf>
      <font>
        <i/>
      </font>
    </dxf>
  </rfmt>
  <rfmt sheetId="1" sqref="A605" start="0" length="0">
    <dxf>
      <font>
        <i val="0"/>
        <sz val="10"/>
        <color auto="1"/>
        <name val="Arial Cyr"/>
        <family val="1"/>
        <charset val="204"/>
        <scheme val="none"/>
      </font>
      <fill>
        <patternFill patternType="none"/>
      </fill>
      <alignment horizontal="general" vertical="bottom" wrapText="0"/>
      <border outline="0">
        <left/>
        <right/>
        <top/>
        <bottom/>
      </border>
    </dxf>
  </rfmt>
  <rfmt sheetId="1" xfDxf="1" sqref="A605" start="0" length="0">
    <dxf>
      <font>
        <sz val="12"/>
        <color rgb="FF000000"/>
        <name val="Times New Roman"/>
        <family val="1"/>
      </font>
    </dxf>
  </rfmt>
  <rcc rId="11855" sId="1" odxf="1" dxf="1">
    <oc r="A605" t="inlineStr">
      <is>
        <t>Иные межбюджетные трансферты муниципальным образованиям на содержание автомобильных дорог общего пользования местного значения, в том числе обеспечение безопасности дорожного движения и аварийно-восстановительные работы</t>
      </is>
    </oc>
    <nc r="A605" t="inlineStr">
      <is>
        <t>Финансовое обеспечение дорожной деятельности в рамках реализации национального проекта «Безопасные и качественные автомобильные дороги» (агломерация, софинансирование из республиканского бюджета, субсидии муниципальным образованиям)</t>
      </is>
    </nc>
    <ndxf>
      <font>
        <i/>
        <sz val="12"/>
        <color indexed="8"/>
        <name val="Times New Roman"/>
        <family val="1"/>
      </font>
      <fill>
        <patternFill patternType="solid"/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856" sId="1" numFmtId="4">
    <nc r="G608">
      <v>32975.599999999999</v>
    </nc>
  </rcc>
  <rrc rId="11857" sId="1" ref="A361:XFD362" action="insertRow"/>
  <rcc rId="11858" sId="1" odxf="1" dxf="1">
    <nc r="A361" t="inlineStr">
      <is>
        <t>На дорожную деятельность в отношении автомобильных дорог общего пользования местного значения</t>
      </is>
    </nc>
    <odxf>
      <font>
        <i val="0"/>
        <color indexed="8"/>
        <name val="Times New Roman"/>
        <family val="1"/>
      </font>
      <fill>
        <patternFill>
          <bgColor indexed="65"/>
        </patternFill>
      </fill>
    </odxf>
    <ndxf>
      <font>
        <i/>
        <color indexed="8"/>
        <name val="Times New Roman"/>
        <family val="1"/>
      </font>
      <fill>
        <patternFill>
          <bgColor theme="0"/>
        </patternFill>
      </fill>
    </ndxf>
  </rcc>
  <rcc rId="11859" sId="1" odxf="1" dxf="1">
    <nc r="B361" t="inlineStr">
      <is>
        <t>971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860" sId="1" odxf="1" dxf="1">
    <nc r="C361" t="inlineStr">
      <is>
        <t>04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861" sId="1" odxf="1" dxf="1">
    <nc r="D361" t="inlineStr">
      <is>
        <t>09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361" start="0" length="0">
    <dxf>
      <font>
        <i/>
        <name val="Times New Roman"/>
        <family val="1"/>
      </font>
    </dxf>
  </rfmt>
  <rfmt sheetId="1" sqref="F361" start="0" length="0">
    <dxf>
      <font>
        <i/>
        <name val="Times New Roman"/>
        <family val="1"/>
      </font>
    </dxf>
  </rfmt>
  <rcc rId="11862" sId="1" odxf="1" dxf="1">
    <nc r="G361">
      <f>G362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H361" start="0" length="0">
    <dxf>
      <font>
        <i/>
        <name val="Times New Roman CYR"/>
        <family val="1"/>
      </font>
    </dxf>
  </rfmt>
  <rfmt sheetId="1" sqref="I361" start="0" length="0">
    <dxf>
      <font>
        <i/>
        <name val="Times New Roman CYR"/>
        <family val="1"/>
      </font>
    </dxf>
  </rfmt>
  <rfmt sheetId="1" sqref="J361" start="0" length="0">
    <dxf>
      <font>
        <i/>
        <name val="Times New Roman CYR"/>
        <family val="1"/>
      </font>
    </dxf>
  </rfmt>
  <rfmt sheetId="1" sqref="K361" start="0" length="0">
    <dxf>
      <font>
        <i/>
        <name val="Times New Roman CYR"/>
        <family val="1"/>
      </font>
    </dxf>
  </rfmt>
  <rfmt sheetId="1" sqref="L361" start="0" length="0">
    <dxf>
      <font>
        <i/>
        <name val="Times New Roman CYR"/>
        <family val="1"/>
      </font>
    </dxf>
  </rfmt>
  <rfmt sheetId="1" sqref="A361:XFD361" start="0" length="0">
    <dxf>
      <font>
        <i/>
        <name val="Times New Roman CYR"/>
        <family val="1"/>
      </font>
    </dxf>
  </rfmt>
  <rcc rId="11863" sId="1">
    <nc r="A362" t="inlineStr">
      <is>
        <t>Иные межбюджетные трансферты</t>
      </is>
    </nc>
  </rcc>
  <rcc rId="11864" sId="1">
    <nc r="B362" t="inlineStr">
      <is>
        <t>971</t>
      </is>
    </nc>
  </rcc>
  <rcc rId="11865" sId="1">
    <nc r="C362" t="inlineStr">
      <is>
        <t>04</t>
      </is>
    </nc>
  </rcc>
  <rcc rId="11866" sId="1">
    <nc r="D362" t="inlineStr">
      <is>
        <t>09</t>
      </is>
    </nc>
  </rcc>
  <rcc rId="11867" sId="1">
    <nc r="F362" t="inlineStr">
      <is>
        <t>540</t>
      </is>
    </nc>
  </rcc>
  <rcc rId="11868" sId="1">
    <nc r="E362" t="inlineStr">
      <is>
        <t>04304 9Д005</t>
      </is>
    </nc>
  </rcc>
  <rcc rId="11869" sId="1" odxf="1" dxf="1">
    <nc r="E361" t="inlineStr">
      <is>
        <t>04304 9Д005</t>
      </is>
    </nc>
    <ndxf>
      <font>
        <i val="0"/>
        <name val="Times New Roman"/>
        <family val="1"/>
      </font>
    </ndxf>
  </rcc>
  <rfmt sheetId="1" sqref="E361" start="0" length="2147483647">
    <dxf>
      <font>
        <i/>
      </font>
    </dxf>
  </rfmt>
  <rcc rId="11870" sId="1">
    <nc r="H362">
      <v>713.9</v>
    </nc>
  </rcc>
  <rcc rId="11871" sId="1" numFmtId="4">
    <nc r="G362">
      <f>713.9</f>
    </nc>
  </rcc>
  <rcc rId="11872" sId="1">
    <oc r="G358">
      <f>G359</f>
    </oc>
    <nc r="G358">
      <f>G359+G361</f>
    </nc>
  </rcc>
  <rfmt sheetId="1" sqref="G361">
    <dxf>
      <fill>
        <patternFill>
          <bgColor rgb="FF92D050"/>
        </patternFill>
      </fill>
    </dxf>
  </rfmt>
</revisions>
</file>

<file path=xl/revisions/revisionLog2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1873" sId="1" ref="A135:XFD144" action="insertRow"/>
  <rcc rId="11874" sId="1" odxf="1" dxf="1">
    <nc r="A135" t="inlineStr">
      <is>
        <t>Дорожное хозяйство</t>
      </is>
    </nc>
    <odxf>
      <font>
        <name val="Times New Roman"/>
        <family val="1"/>
      </font>
      <fill>
        <patternFill>
          <bgColor indexed="15"/>
        </patternFill>
      </fill>
    </odxf>
    <ndxf>
      <font>
        <color indexed="8"/>
        <name val="Times New Roman"/>
        <family val="1"/>
      </font>
      <fill>
        <patternFill>
          <bgColor rgb="FFCCFFFF"/>
        </patternFill>
      </fill>
    </ndxf>
  </rcc>
  <rcc rId="11875" sId="1" odxf="1" dxf="1">
    <nc r="B135" t="inlineStr">
      <is>
        <t>968</t>
      </is>
    </nc>
    <odxf>
      <fill>
        <patternFill>
          <bgColor indexed="15"/>
        </patternFill>
      </fill>
    </odxf>
    <ndxf>
      <fill>
        <patternFill>
          <bgColor rgb="FFCCFFFF"/>
        </patternFill>
      </fill>
    </ndxf>
  </rcc>
  <rcc rId="11876" sId="1" odxf="1" dxf="1">
    <nc r="C135" t="inlineStr">
      <is>
        <t>04</t>
      </is>
    </nc>
    <odxf>
      <fill>
        <patternFill>
          <bgColor indexed="15"/>
        </patternFill>
      </fill>
    </odxf>
    <ndxf>
      <fill>
        <patternFill>
          <bgColor rgb="FFCCFFFF"/>
        </patternFill>
      </fill>
    </ndxf>
  </rcc>
  <rcc rId="11877" sId="1" odxf="1" dxf="1">
    <nc r="D135" t="inlineStr">
      <is>
        <t>09</t>
      </is>
    </nc>
    <odxf>
      <fill>
        <patternFill>
          <bgColor indexed="15"/>
        </patternFill>
      </fill>
    </odxf>
    <ndxf>
      <fill>
        <patternFill>
          <bgColor rgb="FFCCFFFF"/>
        </patternFill>
      </fill>
    </ndxf>
  </rcc>
  <rfmt sheetId="1" sqref="E135" start="0" length="0">
    <dxf>
      <font>
        <b val="0"/>
        <name val="Times New Roman"/>
        <family val="1"/>
      </font>
      <fill>
        <patternFill>
          <bgColor rgb="FFCCFFFF"/>
        </patternFill>
      </fill>
    </dxf>
  </rfmt>
  <rfmt sheetId="1" sqref="F135" start="0" length="0">
    <dxf>
      <font>
        <b val="0"/>
        <name val="Times New Roman"/>
        <family val="1"/>
      </font>
      <fill>
        <patternFill>
          <bgColor rgb="FFCCFFFF"/>
        </patternFill>
      </fill>
    </dxf>
  </rfmt>
  <rfmt sheetId="1" sqref="G135" start="0" length="0">
    <dxf>
      <fill>
        <patternFill>
          <bgColor rgb="FFCCFFFF"/>
        </patternFill>
      </fill>
    </dxf>
  </rfmt>
  <rfmt sheetId="1" sqref="H135" start="0" length="0">
    <dxf>
      <fill>
        <patternFill patternType="solid">
          <bgColor rgb="FFCCFFFF"/>
        </patternFill>
      </fill>
    </dxf>
  </rfmt>
  <rfmt sheetId="1" sqref="I135" start="0" length="0">
    <dxf>
      <fill>
        <patternFill patternType="solid">
          <bgColor rgb="FFCCFFFF"/>
        </patternFill>
      </fill>
    </dxf>
  </rfmt>
  <rfmt sheetId="1" sqref="J135" start="0" length="0">
    <dxf>
      <fill>
        <patternFill patternType="solid">
          <bgColor rgb="FFCCFFFF"/>
        </patternFill>
      </fill>
    </dxf>
  </rfmt>
  <rfmt sheetId="1" sqref="K135" start="0" length="0">
    <dxf>
      <fill>
        <patternFill patternType="solid">
          <bgColor rgb="FFCCFFFF"/>
        </patternFill>
      </fill>
    </dxf>
  </rfmt>
  <rfmt sheetId="1" sqref="L135" start="0" length="0">
    <dxf>
      <fill>
        <patternFill patternType="solid">
          <bgColor rgb="FFCCFFFF"/>
        </patternFill>
      </fill>
    </dxf>
  </rfmt>
  <rfmt sheetId="1" sqref="A135:XFD135" start="0" length="0">
    <dxf>
      <fill>
        <patternFill patternType="solid">
          <bgColor rgb="FFCCFFFF"/>
        </patternFill>
      </fill>
    </dxf>
  </rfmt>
  <rcc rId="11878" sId="1" odxf="1" dxf="1">
    <nc r="A136" t="inlineStr">
      <is>
        <t>Муниципальная Программа «Повышение качества управления муниципальной собственностью и градостроительной деятельностью в Селенгинском районе на 2023-2025 годы</t>
      </is>
    </nc>
    <odxf>
      <font>
        <name val="Times New Roman"/>
        <family val="1"/>
      </font>
      <fill>
        <patternFill>
          <bgColor indexed="15"/>
        </patternFill>
      </fill>
    </odxf>
    <ndxf>
      <font>
        <color indexed="8"/>
        <name val="Times New Roman"/>
        <family val="1"/>
      </font>
      <fill>
        <patternFill>
          <bgColor indexed="65"/>
        </patternFill>
      </fill>
    </ndxf>
  </rcc>
  <rcc rId="11879" sId="1" odxf="1" dxf="1">
    <nc r="B136" t="inlineStr">
      <is>
        <t>968</t>
      </is>
    </nc>
    <odxf>
      <fill>
        <patternFill patternType="solid">
          <bgColor indexed="15"/>
        </patternFill>
      </fill>
    </odxf>
    <ndxf>
      <fill>
        <patternFill patternType="none">
          <bgColor indexed="65"/>
        </patternFill>
      </fill>
    </ndxf>
  </rcc>
  <rcc rId="11880" sId="1" odxf="1" dxf="1">
    <nc r="C136" t="inlineStr">
      <is>
        <t>04</t>
      </is>
    </nc>
    <odxf>
      <fill>
        <patternFill>
          <bgColor indexed="15"/>
        </patternFill>
      </fill>
    </odxf>
    <ndxf>
      <fill>
        <patternFill>
          <bgColor theme="0"/>
        </patternFill>
      </fill>
    </ndxf>
  </rcc>
  <rcc rId="11881" sId="1" odxf="1" dxf="1">
    <nc r="D136" t="inlineStr">
      <is>
        <t>09</t>
      </is>
    </nc>
    <odxf>
      <fill>
        <patternFill>
          <bgColor indexed="15"/>
        </patternFill>
      </fill>
    </odxf>
    <ndxf>
      <fill>
        <patternFill>
          <bgColor theme="0"/>
        </patternFill>
      </fill>
    </ndxf>
  </rcc>
  <rcc rId="11882" sId="1" odxf="1" dxf="1">
    <nc r="E136" t="inlineStr">
      <is>
        <t>04000 00000</t>
      </is>
    </nc>
    <odxf>
      <fill>
        <patternFill patternType="solid">
          <bgColor indexed="15"/>
        </patternFill>
      </fill>
    </odxf>
    <ndxf>
      <fill>
        <patternFill patternType="none">
          <bgColor indexed="65"/>
        </patternFill>
      </fill>
    </ndxf>
  </rcc>
  <rfmt sheetId="1" sqref="F136" start="0" length="0">
    <dxf>
      <fill>
        <patternFill>
          <bgColor theme="0"/>
        </patternFill>
      </fill>
    </dxf>
  </rfmt>
  <rcc rId="11883" sId="1" odxf="1" dxf="1">
    <nc r="G136">
      <f>G137</f>
    </nc>
    <odxf>
      <fill>
        <patternFill>
          <bgColor indexed="15"/>
        </patternFill>
      </fill>
    </odxf>
    <ndxf>
      <fill>
        <patternFill>
          <bgColor theme="0"/>
        </patternFill>
      </fill>
    </ndxf>
  </rcc>
  <rfmt sheetId="1" sqref="H136" start="0" length="0">
    <dxf>
      <font>
        <b/>
        <i val="0"/>
        <name val="Times New Roman CYR"/>
        <family val="1"/>
      </font>
    </dxf>
  </rfmt>
  <rfmt sheetId="1" sqref="I136" start="0" length="0">
    <dxf>
      <font>
        <b/>
        <i val="0"/>
        <name val="Times New Roman CYR"/>
        <family val="1"/>
      </font>
    </dxf>
  </rfmt>
  <rfmt sheetId="1" sqref="J136" start="0" length="0">
    <dxf>
      <font>
        <b/>
        <i val="0"/>
        <name val="Times New Roman CYR"/>
        <family val="1"/>
      </font>
    </dxf>
  </rfmt>
  <rfmt sheetId="1" sqref="K136" start="0" length="0">
    <dxf>
      <font>
        <b/>
        <i val="0"/>
        <name val="Times New Roman CYR"/>
        <family val="1"/>
      </font>
    </dxf>
  </rfmt>
  <rfmt sheetId="1" sqref="L136" start="0" length="0">
    <dxf>
      <font>
        <b/>
        <i val="0"/>
        <name val="Times New Roman CYR"/>
        <family val="1"/>
      </font>
    </dxf>
  </rfmt>
  <rfmt sheetId="1" sqref="A136:XFD136" start="0" length="0">
    <dxf>
      <font>
        <b/>
        <i val="0"/>
        <name val="Times New Roman CYR"/>
        <family val="1"/>
      </font>
    </dxf>
  </rfmt>
  <rcc rId="11884" sId="1" odxf="1" dxf="1">
    <nc r="A137" t="inlineStr">
      <is>
        <t>Подпрограмма "Развитие дорожной сети в Селенгинском районе"</t>
      </is>
    </nc>
    <odxf>
      <font>
        <b/>
        <i val="0"/>
        <name val="Times New Roman"/>
        <family val="1"/>
      </font>
      <fill>
        <patternFill>
          <bgColor indexed="15"/>
        </patternFill>
      </fill>
    </odxf>
    <ndxf>
      <font>
        <b val="0"/>
        <i/>
        <color indexed="8"/>
        <name val="Times New Roman"/>
        <family val="1"/>
      </font>
      <fill>
        <patternFill>
          <bgColor indexed="65"/>
        </patternFill>
      </fill>
    </ndxf>
  </rcc>
  <rcc rId="11885" sId="1" odxf="1" dxf="1">
    <nc r="B137" t="inlineStr">
      <is>
        <t>968</t>
      </is>
    </nc>
    <odxf>
      <font>
        <b/>
        <i val="0"/>
        <name val="Times New Roman"/>
        <family val="1"/>
      </font>
      <fill>
        <patternFill patternType="solid">
          <bgColor indexed="15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11886" sId="1" odxf="1" dxf="1">
    <nc r="C137" t="inlineStr">
      <is>
        <t>04</t>
      </is>
    </nc>
    <odxf>
      <font>
        <b/>
        <i val="0"/>
        <name val="Times New Roman"/>
        <family val="1"/>
      </font>
      <fill>
        <patternFill>
          <bgColor indexed="15"/>
        </patternFill>
      </fill>
    </odxf>
    <ndxf>
      <font>
        <b val="0"/>
        <i/>
        <name val="Times New Roman"/>
        <family val="1"/>
      </font>
      <fill>
        <patternFill>
          <bgColor theme="0"/>
        </patternFill>
      </fill>
    </ndxf>
  </rcc>
  <rcc rId="11887" sId="1" odxf="1" dxf="1">
    <nc r="D137" t="inlineStr">
      <is>
        <t>09</t>
      </is>
    </nc>
    <odxf>
      <font>
        <b/>
        <i val="0"/>
        <name val="Times New Roman"/>
        <family val="1"/>
      </font>
      <fill>
        <patternFill>
          <bgColor indexed="15"/>
        </patternFill>
      </fill>
    </odxf>
    <ndxf>
      <font>
        <b val="0"/>
        <i/>
        <name val="Times New Roman"/>
        <family val="1"/>
      </font>
      <fill>
        <patternFill>
          <bgColor theme="0"/>
        </patternFill>
      </fill>
    </ndxf>
  </rcc>
  <rcc rId="11888" sId="1" odxf="1" dxf="1">
    <nc r="E137" t="inlineStr">
      <is>
        <t>04300 00000</t>
      </is>
    </nc>
    <odxf>
      <font>
        <b/>
        <i val="0"/>
        <name val="Times New Roman"/>
        <family val="1"/>
      </font>
      <fill>
        <patternFill patternType="solid">
          <bgColor indexed="15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fmt sheetId="1" sqref="F137" start="0" length="0">
    <dxf>
      <font>
        <b val="0"/>
        <i/>
        <name val="Times New Roman"/>
        <family val="1"/>
      </font>
      <fill>
        <patternFill>
          <bgColor theme="0"/>
        </patternFill>
      </fill>
    </dxf>
  </rfmt>
  <rcc rId="11889" sId="1" odxf="1" dxf="1">
    <nc r="G137">
      <f>G138</f>
    </nc>
    <odxf>
      <font>
        <b/>
        <i val="0"/>
        <name val="Times New Roman"/>
        <family val="1"/>
      </font>
      <fill>
        <patternFill>
          <bgColor indexed="15"/>
        </patternFill>
      </fill>
    </odxf>
    <ndxf>
      <font>
        <b val="0"/>
        <i/>
        <name val="Times New Roman"/>
        <family val="1"/>
      </font>
      <fill>
        <patternFill>
          <bgColor theme="0"/>
        </patternFill>
      </fill>
    </ndxf>
  </rcc>
  <rcc rId="11890" sId="1" odxf="1" dxf="1">
    <nc r="A138" t="inlineStr">
      <is>
        <t>Основное мероприятие "Содержание автомобильных дорог общего пользования местного значения"</t>
      </is>
    </nc>
    <odxf>
      <font>
        <b/>
        <i val="0"/>
        <name val="Times New Roman"/>
        <family val="1"/>
      </font>
      <fill>
        <patternFill>
          <bgColor indexed="15"/>
        </patternFill>
      </fill>
    </odxf>
    <ndxf>
      <font>
        <b val="0"/>
        <i/>
        <color indexed="8"/>
        <name val="Times New Roman"/>
        <family val="1"/>
      </font>
      <fill>
        <patternFill>
          <bgColor indexed="65"/>
        </patternFill>
      </fill>
    </ndxf>
  </rcc>
  <rcc rId="11891" sId="1" odxf="1" dxf="1">
    <nc r="B138" t="inlineStr">
      <is>
        <t>968</t>
      </is>
    </nc>
    <odxf>
      <font>
        <b/>
        <i val="0"/>
        <name val="Times New Roman"/>
        <family val="1"/>
      </font>
      <fill>
        <patternFill patternType="solid">
          <bgColor indexed="15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11892" sId="1" odxf="1" dxf="1">
    <nc r="C138" t="inlineStr">
      <is>
        <t>04</t>
      </is>
    </nc>
    <odxf>
      <font>
        <b/>
        <i val="0"/>
        <name val="Times New Roman"/>
        <family val="1"/>
      </font>
      <fill>
        <patternFill>
          <bgColor indexed="15"/>
        </patternFill>
      </fill>
    </odxf>
    <ndxf>
      <font>
        <b val="0"/>
        <i/>
        <name val="Times New Roman"/>
        <family val="1"/>
      </font>
      <fill>
        <patternFill>
          <bgColor theme="0"/>
        </patternFill>
      </fill>
    </ndxf>
  </rcc>
  <rcc rId="11893" sId="1" odxf="1" dxf="1">
    <nc r="D138" t="inlineStr">
      <is>
        <t>09</t>
      </is>
    </nc>
    <odxf>
      <font>
        <b/>
        <i val="0"/>
        <name val="Times New Roman"/>
        <family val="1"/>
      </font>
      <fill>
        <patternFill>
          <bgColor indexed="15"/>
        </patternFill>
      </fill>
    </odxf>
    <ndxf>
      <font>
        <b val="0"/>
        <i/>
        <name val="Times New Roman"/>
        <family val="1"/>
      </font>
      <fill>
        <patternFill>
          <bgColor theme="0"/>
        </patternFill>
      </fill>
    </ndxf>
  </rcc>
  <rcc rId="11894" sId="1" odxf="1" dxf="1">
    <nc r="E138" t="inlineStr">
      <is>
        <t>04304 00000</t>
      </is>
    </nc>
    <odxf>
      <font>
        <b/>
        <i val="0"/>
        <name val="Times New Roman"/>
        <family val="1"/>
      </font>
      <fill>
        <patternFill patternType="solid">
          <bgColor indexed="15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fmt sheetId="1" sqref="F138" start="0" length="0">
    <dxf>
      <font>
        <b val="0"/>
        <i/>
        <name val="Times New Roman"/>
        <family val="1"/>
      </font>
      <fill>
        <patternFill>
          <bgColor theme="0"/>
        </patternFill>
      </fill>
    </dxf>
  </rfmt>
  <rcc rId="11895" sId="1" odxf="1" dxf="1">
    <nc r="G138">
      <f>G139</f>
    </nc>
    <odxf>
      <font>
        <b/>
        <i val="0"/>
        <name val="Times New Roman"/>
        <family val="1"/>
      </font>
      <fill>
        <patternFill>
          <bgColor indexed="15"/>
        </patternFill>
      </fill>
    </odxf>
    <ndxf>
      <font>
        <b val="0"/>
        <i/>
        <name val="Times New Roman"/>
        <family val="1"/>
      </font>
      <fill>
        <patternFill>
          <bgColor theme="0"/>
        </patternFill>
      </fill>
    </ndxf>
  </rcc>
  <rcc rId="11896" sId="1" odxf="1" dxf="1">
    <nc r="A139" t="inlineStr">
      <is>
        <t>На дорожную деятельность в отношении автомобильных дорог общего пользования местного значения</t>
      </is>
    </nc>
    <odxf>
      <font>
        <b/>
        <i val="0"/>
        <name val="Times New Roman"/>
        <family val="1"/>
      </font>
      <fill>
        <patternFill>
          <bgColor indexed="15"/>
        </patternFill>
      </fill>
    </odxf>
    <ndxf>
      <font>
        <b val="0"/>
        <i/>
        <color indexed="8"/>
        <name val="Times New Roman"/>
        <family val="1"/>
      </font>
      <fill>
        <patternFill>
          <bgColor theme="0"/>
        </patternFill>
      </fill>
    </ndxf>
  </rcc>
  <rcc rId="11897" sId="1" odxf="1" dxf="1">
    <nc r="B139" t="inlineStr">
      <is>
        <t>968</t>
      </is>
    </nc>
    <odxf>
      <font>
        <b/>
        <i val="0"/>
        <name val="Times New Roman"/>
        <family val="1"/>
      </font>
      <fill>
        <patternFill patternType="solid">
          <bgColor indexed="15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11898" sId="1" odxf="1" dxf="1">
    <nc r="C139" t="inlineStr">
      <is>
        <t>04</t>
      </is>
    </nc>
    <odxf>
      <font>
        <b/>
        <i val="0"/>
        <name val="Times New Roman"/>
        <family val="1"/>
      </font>
      <fill>
        <patternFill>
          <bgColor indexed="15"/>
        </patternFill>
      </fill>
    </odxf>
    <ndxf>
      <font>
        <b val="0"/>
        <i/>
        <name val="Times New Roman"/>
        <family val="1"/>
      </font>
      <fill>
        <patternFill>
          <bgColor theme="0"/>
        </patternFill>
      </fill>
    </ndxf>
  </rcc>
  <rcc rId="11899" sId="1" odxf="1" dxf="1">
    <nc r="D139" t="inlineStr">
      <is>
        <t>09</t>
      </is>
    </nc>
    <odxf>
      <font>
        <b/>
        <i val="0"/>
        <name val="Times New Roman"/>
        <family val="1"/>
      </font>
      <fill>
        <patternFill>
          <bgColor indexed="15"/>
        </patternFill>
      </fill>
    </odxf>
    <ndxf>
      <font>
        <b val="0"/>
        <i/>
        <name val="Times New Roman"/>
        <family val="1"/>
      </font>
      <fill>
        <patternFill>
          <bgColor theme="0"/>
        </patternFill>
      </fill>
    </ndxf>
  </rcc>
  <rfmt sheetId="1" sqref="E139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F139" start="0" length="0">
    <dxf>
      <font>
        <b val="0"/>
        <i/>
        <name val="Times New Roman"/>
        <family val="1"/>
      </font>
      <fill>
        <patternFill>
          <bgColor theme="0"/>
        </patternFill>
      </fill>
    </dxf>
  </rfmt>
  <rcc rId="11900" sId="1" odxf="1" dxf="1">
    <nc r="G139">
      <f>G140</f>
    </nc>
    <odxf>
      <font>
        <b/>
        <i val="0"/>
        <name val="Times New Roman"/>
        <family val="1"/>
      </font>
      <fill>
        <patternFill>
          <bgColor indexed="15"/>
        </patternFill>
      </fill>
    </odxf>
    <ndxf>
      <font>
        <b val="0"/>
        <i/>
        <name val="Times New Roman"/>
        <family val="1"/>
      </font>
      <fill>
        <patternFill>
          <bgColor theme="0"/>
        </patternFill>
      </fill>
    </ndxf>
  </rcc>
  <rcc rId="11901" sId="1" odxf="1" dxf="1">
    <nc r="A140" t="inlineStr">
      <is>
        <t>Субсидии на осуществление капитальных вложений в объекты капитального строительства государственной (муниципальной) собственности автономным учреждениям</t>
      </is>
    </nc>
    <odxf>
      <font>
        <b/>
        <name val="Times New Roman"/>
        <family val="1"/>
      </font>
      <fill>
        <patternFill>
          <bgColor indexed="15"/>
        </patternFill>
      </fill>
    </odxf>
    <ndxf>
      <font>
        <b val="0"/>
        <color indexed="8"/>
        <name val="Times New Roman"/>
        <family val="1"/>
      </font>
      <fill>
        <patternFill>
          <bgColor indexed="65"/>
        </patternFill>
      </fill>
    </ndxf>
  </rcc>
  <rcc rId="11902" sId="1" odxf="1" dxf="1">
    <nc r="B140" t="inlineStr">
      <is>
        <t>968</t>
      </is>
    </nc>
    <odxf>
      <font>
        <b/>
        <name val="Times New Roman"/>
        <family val="1"/>
      </font>
      <fill>
        <patternFill patternType="solid">
          <bgColor indexed="15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cc rId="11903" sId="1" odxf="1" dxf="1">
    <nc r="C140" t="inlineStr">
      <is>
        <t>04</t>
      </is>
    </nc>
    <odxf>
      <font>
        <b/>
        <name val="Times New Roman"/>
        <family val="1"/>
      </font>
      <fill>
        <patternFill>
          <bgColor indexed="15"/>
        </patternFill>
      </fill>
    </odxf>
    <ndxf>
      <font>
        <b val="0"/>
        <name val="Times New Roman"/>
        <family val="1"/>
      </font>
      <fill>
        <patternFill>
          <bgColor theme="0"/>
        </patternFill>
      </fill>
    </ndxf>
  </rcc>
  <rcc rId="11904" sId="1" odxf="1" dxf="1">
    <nc r="D140" t="inlineStr">
      <is>
        <t>09</t>
      </is>
    </nc>
    <odxf>
      <font>
        <b/>
        <name val="Times New Roman"/>
        <family val="1"/>
      </font>
      <fill>
        <patternFill>
          <bgColor indexed="15"/>
        </patternFill>
      </fill>
    </odxf>
    <ndxf>
      <font>
        <b val="0"/>
        <name val="Times New Roman"/>
        <family val="1"/>
      </font>
      <fill>
        <patternFill>
          <bgColor theme="0"/>
        </patternFill>
      </fill>
    </ndxf>
  </rcc>
  <rfmt sheetId="1" sqref="E140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cc rId="11905" sId="1" odxf="1" dxf="1">
    <nc r="F140" t="inlineStr">
      <is>
        <t>465</t>
      </is>
    </nc>
    <odxf>
      <font>
        <b/>
        <name val="Times New Roman"/>
        <family val="1"/>
      </font>
      <fill>
        <patternFill>
          <bgColor indexed="15"/>
        </patternFill>
      </fill>
    </odxf>
    <ndxf>
      <font>
        <b val="0"/>
        <name val="Times New Roman"/>
        <family val="1"/>
      </font>
      <fill>
        <patternFill>
          <bgColor theme="0"/>
        </patternFill>
      </fill>
    </ndxf>
  </rcc>
  <rfmt sheetId="1" sqref="G140" start="0" length="0">
    <dxf>
      <font>
        <b val="0"/>
        <name val="Times New Roman"/>
        <family val="1"/>
      </font>
      <fill>
        <patternFill>
          <bgColor theme="0"/>
        </patternFill>
      </fill>
    </dxf>
  </rfmt>
  <rcc rId="11906" sId="1" odxf="1" dxf="1">
    <nc r="A141" t="inlineStr">
      <is>
        <t>Муниципальная программа «Комплексное развитие сельских территорий в Селенгинском районе на 2023-2025 годы»</t>
      </is>
    </nc>
    <odxf>
      <fill>
        <patternFill patternType="solid">
          <bgColor indexed="15"/>
        </patternFill>
      </fill>
      <alignment horizontal="left" vertical="center"/>
    </odxf>
    <ndxf>
      <fill>
        <patternFill patternType="none">
          <bgColor indexed="65"/>
        </patternFill>
      </fill>
      <alignment horizontal="general" vertical="top"/>
    </ndxf>
  </rcc>
  <rcc rId="11907" sId="1" odxf="1" dxf="1">
    <nc r="B141" t="inlineStr">
      <is>
        <t>968</t>
      </is>
    </nc>
    <odxf>
      <font>
        <b/>
        <name val="Times New Roman"/>
        <family val="1"/>
      </font>
      <fill>
        <patternFill patternType="solid">
          <bgColor indexed="15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cc rId="11908" sId="1" odxf="1" dxf="1">
    <nc r="C141" t="inlineStr">
      <is>
        <t>04</t>
      </is>
    </nc>
    <odxf>
      <fill>
        <patternFill>
          <bgColor indexed="15"/>
        </patternFill>
      </fill>
    </odxf>
    <ndxf>
      <fill>
        <patternFill>
          <bgColor theme="0"/>
        </patternFill>
      </fill>
    </ndxf>
  </rcc>
  <rcc rId="11909" sId="1" odxf="1" dxf="1">
    <nc r="D141" t="inlineStr">
      <is>
        <t>09</t>
      </is>
    </nc>
    <odxf>
      <fill>
        <patternFill>
          <bgColor indexed="15"/>
        </patternFill>
      </fill>
    </odxf>
    <ndxf>
      <fill>
        <patternFill>
          <bgColor theme="0"/>
        </patternFill>
      </fill>
    </ndxf>
  </rcc>
  <rcc rId="11910" sId="1" odxf="1" dxf="1">
    <nc r="E141" t="inlineStr">
      <is>
        <t>06000 00000</t>
      </is>
    </nc>
    <odxf>
      <fill>
        <patternFill>
          <bgColor indexed="15"/>
        </patternFill>
      </fill>
    </odxf>
    <ndxf>
      <fill>
        <patternFill>
          <bgColor theme="0"/>
        </patternFill>
      </fill>
    </ndxf>
  </rcc>
  <rfmt sheetId="1" sqref="F141" start="0" length="0">
    <dxf>
      <fill>
        <patternFill>
          <bgColor theme="0"/>
        </patternFill>
      </fill>
    </dxf>
  </rfmt>
  <rcc rId="11911" sId="1" odxf="1" dxf="1">
    <nc r="G141">
      <f>G142</f>
    </nc>
    <odxf>
      <fill>
        <patternFill>
          <bgColor indexed="15"/>
        </patternFill>
      </fill>
    </odxf>
    <ndxf>
      <fill>
        <patternFill>
          <bgColor theme="0"/>
        </patternFill>
      </fill>
    </ndxf>
  </rcc>
  <rcc rId="11912" sId="1" odxf="1" dxf="1">
    <nc r="A142" t="inlineStr">
      <is>
        <t>Основное мероприятие "Развитие транспортной инфраструктуры"</t>
      </is>
    </nc>
    <odxf>
      <font>
        <b/>
        <i val="0"/>
        <name val="Times New Roman"/>
        <family val="1"/>
      </font>
      <fill>
        <patternFill>
          <bgColor indexed="15"/>
        </patternFill>
      </fill>
      <alignment horizontal="left" vertical="center"/>
    </odxf>
    <ndxf>
      <font>
        <b val="0"/>
        <i/>
        <name val="Times New Roman"/>
        <family val="1"/>
      </font>
      <fill>
        <patternFill>
          <bgColor theme="0"/>
        </patternFill>
      </fill>
      <alignment horizontal="general" vertical="top"/>
    </ndxf>
  </rcc>
  <rcc rId="11913" sId="1" odxf="1" dxf="1">
    <nc r="B142" t="inlineStr">
      <is>
        <t>968</t>
      </is>
    </nc>
    <odxf>
      <font>
        <b/>
        <name val="Times New Roman"/>
        <family val="1"/>
      </font>
      <fill>
        <patternFill patternType="solid">
          <bgColor indexed="15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cc rId="11914" sId="1" odxf="1" dxf="1">
    <nc r="C142" t="inlineStr">
      <is>
        <t>04</t>
      </is>
    </nc>
    <odxf>
      <font>
        <b/>
        <i val="0"/>
        <name val="Times New Roman"/>
        <family val="1"/>
      </font>
      <fill>
        <patternFill>
          <bgColor indexed="15"/>
        </patternFill>
      </fill>
    </odxf>
    <ndxf>
      <font>
        <b val="0"/>
        <i/>
        <name val="Times New Roman"/>
        <family val="1"/>
      </font>
      <fill>
        <patternFill>
          <bgColor theme="0"/>
        </patternFill>
      </fill>
    </ndxf>
  </rcc>
  <rcc rId="11915" sId="1" odxf="1" dxf="1">
    <nc r="D142" t="inlineStr">
      <is>
        <t>09</t>
      </is>
    </nc>
    <odxf>
      <font>
        <b/>
        <i val="0"/>
        <name val="Times New Roman"/>
        <family val="1"/>
      </font>
      <fill>
        <patternFill>
          <bgColor indexed="15"/>
        </patternFill>
      </fill>
    </odxf>
    <ndxf>
      <font>
        <b val="0"/>
        <i/>
        <name val="Times New Roman"/>
        <family val="1"/>
      </font>
      <fill>
        <patternFill>
          <bgColor theme="0"/>
        </patternFill>
      </fill>
    </ndxf>
  </rcc>
  <rcc rId="11916" sId="1" odxf="1" dxf="1">
    <nc r="E142" t="inlineStr">
      <is>
        <t>06050 00000</t>
      </is>
    </nc>
    <odxf>
      <font>
        <b/>
        <i val="0"/>
        <name val="Times New Roman"/>
        <family val="1"/>
      </font>
      <fill>
        <patternFill>
          <bgColor indexed="15"/>
        </patternFill>
      </fill>
    </odxf>
    <ndxf>
      <font>
        <b val="0"/>
        <i/>
        <name val="Times New Roman"/>
        <family val="1"/>
      </font>
      <fill>
        <patternFill>
          <bgColor theme="0"/>
        </patternFill>
      </fill>
    </ndxf>
  </rcc>
  <rfmt sheetId="1" sqref="F142" start="0" length="0">
    <dxf>
      <font>
        <b val="0"/>
        <i/>
        <name val="Times New Roman"/>
        <family val="1"/>
      </font>
      <fill>
        <patternFill>
          <bgColor theme="0"/>
        </patternFill>
      </fill>
    </dxf>
  </rfmt>
  <rcc rId="11917" sId="1" odxf="1" dxf="1">
    <nc r="G142">
      <f>G143</f>
    </nc>
    <odxf>
      <font>
        <b/>
        <name val="Times New Roman"/>
        <family val="1"/>
      </font>
      <fill>
        <patternFill>
          <bgColor indexed="15"/>
        </patternFill>
      </fill>
    </odxf>
    <ndxf>
      <font>
        <b val="0"/>
        <name val="Times New Roman"/>
        <family val="1"/>
      </font>
      <fill>
        <patternFill>
          <bgColor theme="0"/>
        </patternFill>
      </fill>
    </ndxf>
  </rcc>
  <rcc rId="11918" sId="1" odxf="1" dxf="1">
    <nc r="A143" t="inlineStr">
      <is>
        <t>Развитие транспортной инфраструктуры на сельских территориях (капитальный ремонт подъезда от автомобильной дороги Гусиноозерск-Петропавловка-Закаменск-граница с Монголией к п.Темник в Селенгинском районе Республика Бурятия)</t>
      </is>
    </nc>
    <odxf>
      <font>
        <b/>
        <i val="0"/>
        <name val="Times New Roman"/>
        <family val="1"/>
      </font>
      <fill>
        <patternFill>
          <bgColor indexed="15"/>
        </patternFill>
      </fill>
    </odxf>
    <ndxf>
      <font>
        <b val="0"/>
        <i/>
        <name val="Times New Roman"/>
        <family val="1"/>
      </font>
      <fill>
        <patternFill>
          <bgColor theme="0"/>
        </patternFill>
      </fill>
    </ndxf>
  </rcc>
  <rcc rId="11919" sId="1" odxf="1" dxf="1">
    <nc r="B143" t="inlineStr">
      <is>
        <t>968</t>
      </is>
    </nc>
    <odxf>
      <font>
        <b/>
        <name val="Times New Roman"/>
        <family val="1"/>
      </font>
      <fill>
        <patternFill patternType="solid">
          <bgColor indexed="15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cc rId="11920" sId="1" odxf="1" dxf="1">
    <nc r="C143" t="inlineStr">
      <is>
        <t>04</t>
      </is>
    </nc>
    <odxf>
      <font>
        <b/>
        <i val="0"/>
        <name val="Times New Roman"/>
        <family val="1"/>
      </font>
      <fill>
        <patternFill>
          <bgColor indexed="15"/>
        </patternFill>
      </fill>
    </odxf>
    <ndxf>
      <font>
        <b val="0"/>
        <i/>
        <name val="Times New Roman"/>
        <family val="1"/>
      </font>
      <fill>
        <patternFill>
          <bgColor theme="0"/>
        </patternFill>
      </fill>
    </ndxf>
  </rcc>
  <rcc rId="11921" sId="1" odxf="1" dxf="1">
    <nc r="D143" t="inlineStr">
      <is>
        <t>09</t>
      </is>
    </nc>
    <odxf>
      <font>
        <b/>
        <i val="0"/>
        <name val="Times New Roman"/>
        <family val="1"/>
      </font>
      <fill>
        <patternFill>
          <bgColor indexed="15"/>
        </patternFill>
      </fill>
    </odxf>
    <ndxf>
      <font>
        <b val="0"/>
        <i/>
        <name val="Times New Roman"/>
        <family val="1"/>
      </font>
      <fill>
        <patternFill>
          <bgColor theme="0"/>
        </patternFill>
      </fill>
    </ndxf>
  </rcc>
  <rcc rId="11922" sId="1" odxf="1" dxf="1">
    <nc r="E143" t="inlineStr">
      <is>
        <t>06050 L3728</t>
      </is>
    </nc>
    <odxf>
      <font>
        <b/>
        <i val="0"/>
        <name val="Times New Roman"/>
        <family val="1"/>
      </font>
      <fill>
        <patternFill>
          <bgColor indexed="15"/>
        </patternFill>
      </fill>
    </odxf>
    <ndxf>
      <font>
        <b val="0"/>
        <i/>
        <name val="Times New Roman"/>
        <family val="1"/>
      </font>
      <fill>
        <patternFill>
          <bgColor theme="0"/>
        </patternFill>
      </fill>
    </ndxf>
  </rcc>
  <rfmt sheetId="1" sqref="F143" start="0" length="0">
    <dxf>
      <font>
        <b val="0"/>
        <i/>
        <name val="Times New Roman"/>
        <family val="1"/>
      </font>
      <fill>
        <patternFill>
          <bgColor theme="0"/>
        </patternFill>
      </fill>
    </dxf>
  </rfmt>
  <rcc rId="11923" sId="1" odxf="1" dxf="1">
    <nc r="G143">
      <f>G144</f>
    </nc>
    <odxf>
      <font>
        <b/>
        <i val="0"/>
        <name val="Times New Roman"/>
        <family val="1"/>
      </font>
      <fill>
        <patternFill>
          <bgColor indexed="15"/>
        </patternFill>
      </fill>
    </odxf>
    <ndxf>
      <font>
        <b val="0"/>
        <i/>
        <name val="Times New Roman"/>
        <family val="1"/>
      </font>
      <fill>
        <patternFill>
          <bgColor theme="0"/>
        </patternFill>
      </fill>
    </ndxf>
  </rcc>
  <rcc rId="11924" sId="1" odxf="1" dxf="1">
    <nc r="A144" t="inlineStr">
      <is>
        <t>Субсидии автономным учреждениям на иные цели</t>
      </is>
    </nc>
    <odxf>
      <font>
        <b/>
        <name val="Times New Roman"/>
        <family val="1"/>
      </font>
      <fill>
        <patternFill>
          <bgColor indexed="15"/>
        </patternFill>
      </fill>
      <alignment horizontal="left"/>
    </odxf>
    <ndxf>
      <font>
        <b val="0"/>
        <name val="Times New Roman"/>
        <family val="1"/>
      </font>
      <fill>
        <patternFill>
          <bgColor theme="0"/>
        </patternFill>
      </fill>
      <alignment horizontal="general"/>
    </ndxf>
  </rcc>
  <rcc rId="11925" sId="1" odxf="1" dxf="1">
    <nc r="B144" t="inlineStr">
      <is>
        <t>968</t>
      </is>
    </nc>
    <odxf>
      <font>
        <b/>
        <name val="Times New Roman"/>
        <family val="1"/>
      </font>
      <fill>
        <patternFill patternType="solid">
          <bgColor indexed="15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cc rId="11926" sId="1" odxf="1" dxf="1">
    <nc r="C144" t="inlineStr">
      <is>
        <t>04</t>
      </is>
    </nc>
    <odxf>
      <font>
        <b/>
        <name val="Times New Roman"/>
        <family val="1"/>
      </font>
      <fill>
        <patternFill>
          <bgColor indexed="15"/>
        </patternFill>
      </fill>
    </odxf>
    <ndxf>
      <font>
        <b val="0"/>
        <name val="Times New Roman"/>
        <family val="1"/>
      </font>
      <fill>
        <patternFill>
          <bgColor theme="0"/>
        </patternFill>
      </fill>
    </ndxf>
  </rcc>
  <rcc rId="11927" sId="1" odxf="1" dxf="1">
    <nc r="D144" t="inlineStr">
      <is>
        <t>09</t>
      </is>
    </nc>
    <odxf>
      <font>
        <b/>
        <name val="Times New Roman"/>
        <family val="1"/>
      </font>
      <fill>
        <patternFill>
          <bgColor indexed="15"/>
        </patternFill>
      </fill>
    </odxf>
    <ndxf>
      <font>
        <b val="0"/>
        <name val="Times New Roman"/>
        <family val="1"/>
      </font>
      <fill>
        <patternFill>
          <bgColor theme="0"/>
        </patternFill>
      </fill>
    </ndxf>
  </rcc>
  <rcc rId="11928" sId="1" odxf="1" dxf="1">
    <nc r="E144" t="inlineStr">
      <is>
        <t>06050 L3728</t>
      </is>
    </nc>
    <odxf>
      <font>
        <b/>
        <name val="Times New Roman"/>
        <family val="1"/>
      </font>
      <fill>
        <patternFill>
          <bgColor indexed="15"/>
        </patternFill>
      </fill>
    </odxf>
    <ndxf>
      <font>
        <b val="0"/>
        <name val="Times New Roman"/>
        <family val="1"/>
      </font>
      <fill>
        <patternFill>
          <bgColor theme="0"/>
        </patternFill>
      </fill>
    </ndxf>
  </rcc>
  <rcc rId="11929" sId="1" odxf="1" dxf="1">
    <nc r="F144" t="inlineStr">
      <is>
        <t>622</t>
      </is>
    </nc>
    <odxf>
      <font>
        <b/>
        <name val="Times New Roman"/>
        <family val="1"/>
      </font>
      <fill>
        <patternFill>
          <bgColor indexed="15"/>
        </patternFill>
      </fill>
    </odxf>
    <ndxf>
      <font>
        <b val="0"/>
        <name val="Times New Roman"/>
        <family val="1"/>
      </font>
      <fill>
        <patternFill>
          <bgColor theme="0"/>
        </patternFill>
      </fill>
    </ndxf>
  </rcc>
  <rcc rId="11930" sId="1" odxf="1" dxf="1" numFmtId="4">
    <nc r="G144">
      <v>169595.399</v>
    </nc>
    <odxf>
      <font>
        <b/>
        <name val="Times New Roman"/>
        <family val="1"/>
      </font>
      <fill>
        <patternFill>
          <bgColor indexed="15"/>
        </patternFill>
      </fill>
    </odxf>
    <ndxf>
      <font>
        <b val="0"/>
        <name val="Times New Roman"/>
        <family val="1"/>
      </font>
      <fill>
        <patternFill>
          <bgColor theme="0"/>
        </patternFill>
      </fill>
    </ndxf>
  </rcc>
  <rcc rId="11931" sId="1">
    <nc r="E140" t="inlineStr">
      <is>
        <t>04304 9Д005</t>
      </is>
    </nc>
  </rcc>
  <rcc rId="11932" sId="1" odxf="1" dxf="1">
    <nc r="E139" t="inlineStr">
      <is>
        <t>04304 9Д005</t>
      </is>
    </nc>
    <ndxf>
      <font>
        <i val="0"/>
        <name val="Times New Roman"/>
        <family val="1"/>
      </font>
    </ndxf>
  </rcc>
  <rfmt sheetId="1" sqref="E139" start="0" length="2147483647">
    <dxf>
      <font>
        <i/>
      </font>
    </dxf>
  </rfmt>
  <rcc rId="11933" sId="1" numFmtId="4">
    <nc r="G140">
      <f>32261.7</f>
    </nc>
  </rcc>
  <rcc rId="11934" sId="1">
    <nc r="H140">
      <v>32261.7</v>
    </nc>
  </rcc>
  <rfmt sheetId="1" sqref="G139">
    <dxf>
      <fill>
        <patternFill>
          <bgColor rgb="FF92D050"/>
        </patternFill>
      </fill>
    </dxf>
  </rfmt>
  <rrc rId="11935" sId="1" ref="A141:XFD141" action="deleteRow">
    <undo index="65535" exp="ref" v="1" dr="G141" r="G135" sId="1"/>
    <rfmt sheetId="1" xfDxf="1" sqref="A141:XFD141" start="0" length="0">
      <dxf>
        <font>
          <i/>
          <name val="Times New Roman CYR"/>
          <family val="1"/>
        </font>
        <alignment wrapText="1"/>
      </dxf>
    </rfmt>
    <rcc rId="0" sId="1" dxf="1">
      <nc r="A141" t="inlineStr">
        <is>
          <t>Муниципальная программа «Комплексное развитие сельских территорий в Селенгинском районе на 2023-2025 годы»</t>
        </is>
      </nc>
      <ndxf>
        <font>
          <b/>
          <i val="0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1" t="inlineStr">
        <is>
          <t>968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1" t="inlineStr">
        <is>
          <t>04</t>
        </is>
      </nc>
      <ndxf>
        <font>
          <b/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41" t="inlineStr">
        <is>
          <t>09</t>
        </is>
      </nc>
      <ndxf>
        <font>
          <b/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41" t="inlineStr">
        <is>
          <t>06000 00000</t>
        </is>
      </nc>
      <ndxf>
        <font>
          <b/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41" start="0" length="0">
      <dxf>
        <font>
          <b/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41">
        <f>G142</f>
      </nc>
      <ndxf>
        <font>
          <b/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936" sId="1" ref="A141:XFD141" action="deleteRow">
    <rfmt sheetId="1" xfDxf="1" sqref="A141:XFD141" start="0" length="0">
      <dxf>
        <font>
          <i/>
          <name val="Times New Roman CYR"/>
          <family val="1"/>
        </font>
        <alignment wrapText="1"/>
      </dxf>
    </rfmt>
    <rcc rId="0" sId="1" dxf="1">
      <nc r="A141" t="inlineStr">
        <is>
          <t>Основное мероприятие "Развитие транспортной инфраструктуры"</t>
        </is>
      </nc>
      <ndxf>
        <font>
          <name val="Times New Roman"/>
          <family val="1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1" t="inlineStr">
        <is>
          <t>968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1" t="inlineStr">
        <is>
          <t>04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41" t="inlineStr">
        <is>
          <t>09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41" t="inlineStr">
        <is>
          <t>06050 00000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41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41">
        <f>G142</f>
      </nc>
      <n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937" sId="1" ref="A141:XFD141" action="deleteRow">
    <rfmt sheetId="1" xfDxf="1" sqref="A141:XFD141" start="0" length="0">
      <dxf>
        <font>
          <i/>
          <name val="Times New Roman CYR"/>
          <family val="1"/>
        </font>
        <alignment wrapText="1"/>
      </dxf>
    </rfmt>
    <rcc rId="0" sId="1" dxf="1">
      <nc r="A141" t="inlineStr">
        <is>
          <t>Развитие транспортной инфраструктуры на сельских территориях (капитальный ремонт подъезда от автомобильной дороги Гусиноозерск-Петропавловка-Закаменск-граница с Монголией к п.Темник в Селенгинском районе Республика Бурятия)</t>
        </is>
      </nc>
      <ndxf>
        <font>
          <name val="Times New Roman"/>
          <family val="1"/>
        </font>
        <fill>
          <patternFill patternType="solid">
            <bgColor theme="0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1" t="inlineStr">
        <is>
          <t>968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1" t="inlineStr">
        <is>
          <t>04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41" t="inlineStr">
        <is>
          <t>09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41" t="inlineStr">
        <is>
          <t>06050 L3728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41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41">
        <f>G142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938" sId="1" ref="A141:XFD141" action="deleteRow">
    <rfmt sheetId="1" xfDxf="1" sqref="A141:XFD141" start="0" length="0">
      <dxf>
        <font>
          <i/>
          <name val="Times New Roman CYR"/>
          <family val="1"/>
        </font>
        <alignment wrapText="1"/>
      </dxf>
    </rfmt>
    <rcc rId="0" sId="1" dxf="1">
      <nc r="A141" t="inlineStr">
        <is>
          <t>Субсидии автономным учреждениям на иные цели</t>
        </is>
      </nc>
      <ndxf>
        <font>
          <i val="0"/>
          <name val="Times New Roman"/>
          <family val="1"/>
        </font>
        <fill>
          <patternFill patternType="solid">
            <bgColor theme="0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1" t="inlineStr">
        <is>
          <t>968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1" t="inlineStr">
        <is>
          <t>04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41" t="inlineStr">
        <is>
          <t>09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41" t="inlineStr">
        <is>
          <t>06050 L3728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41" t="inlineStr">
        <is>
          <t>622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41">
        <v>169595.399</v>
      </nc>
      <n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11939" sId="1">
    <nc r="G135">
      <f>G136</f>
    </nc>
  </rcc>
  <rcc rId="11940" sId="1">
    <oc r="G134">
      <f>G141</f>
    </oc>
    <nc r="G134">
      <f>G141+G135</f>
    </nc>
  </rc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39" sId="1" numFmtId="4">
    <oc r="G373">
      <v>150</v>
    </oc>
    <nc r="G373">
      <v>447</v>
    </nc>
  </rcc>
</revisions>
</file>

<file path=xl/revisions/revisionLog2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1941" sId="1" ref="A141:XFD142" action="insertRow"/>
  <rcc rId="11942" sId="1" odxf="1" dxf="1">
    <nc r="A141" t="inlineStr">
      <is>
        <t>На дорожную деятельность в отношении автомобильных дорог общего пользования местного значения</t>
      </is>
    </nc>
    <odxf>
      <font>
        <i val="0"/>
        <color indexed="8"/>
        <name val="Times New Roman"/>
        <family val="1"/>
      </font>
      <fill>
        <patternFill>
          <bgColor indexed="65"/>
        </patternFill>
      </fill>
    </odxf>
    <ndxf>
      <font>
        <i/>
        <color indexed="8"/>
        <name val="Times New Roman"/>
        <family val="1"/>
      </font>
      <fill>
        <patternFill>
          <bgColor theme="0"/>
        </patternFill>
      </fill>
    </ndxf>
  </rcc>
  <rcc rId="11943" sId="1" odxf="1" dxf="1">
    <nc r="B141" t="inlineStr">
      <is>
        <t>968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944" sId="1" odxf="1" dxf="1">
    <nc r="C141" t="inlineStr">
      <is>
        <t>04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1945" sId="1" odxf="1" dxf="1">
    <nc r="D141" t="inlineStr">
      <is>
        <t>09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141" start="0" length="0">
    <dxf>
      <font>
        <i/>
        <name val="Times New Roman"/>
        <family val="1"/>
      </font>
    </dxf>
  </rfmt>
  <rfmt sheetId="1" sqref="F141" start="0" length="0">
    <dxf>
      <font>
        <i/>
        <name val="Times New Roman"/>
        <family val="1"/>
      </font>
    </dxf>
  </rfmt>
  <rfmt sheetId="1" sqref="G141" start="0" length="0">
    <dxf>
      <font>
        <i/>
        <name val="Times New Roman"/>
        <family val="1"/>
      </font>
      <fill>
        <patternFill>
          <bgColor rgb="FF92D050"/>
        </patternFill>
      </fill>
    </dxf>
  </rfmt>
  <rcc rId="11946" sId="1">
    <nc r="B142" t="inlineStr">
      <is>
        <t>968</t>
      </is>
    </nc>
  </rcc>
  <rcc rId="11947" sId="1">
    <nc r="C142" t="inlineStr">
      <is>
        <t>04</t>
      </is>
    </nc>
  </rcc>
  <rcc rId="11948" sId="1">
    <nc r="D142" t="inlineStr">
      <is>
        <t>09</t>
      </is>
    </nc>
  </rcc>
  <rcc rId="11949" sId="1">
    <nc r="H142">
      <v>100000</v>
    </nc>
  </rcc>
  <rcc rId="11950" sId="1">
    <oc r="G138">
      <f>G139</f>
    </oc>
    <nc r="G138">
      <f>G139+G141</f>
    </nc>
  </rcc>
  <rcc rId="11951" sId="1">
    <nc r="E141" t="inlineStr">
      <is>
        <t>043R1 9Д001</t>
      </is>
    </nc>
  </rcc>
  <rcc rId="11952" sId="1" odxf="1" dxf="1">
    <nc r="G141">
      <f>G142</f>
    </nc>
    <ndxf>
      <fill>
        <patternFill>
          <bgColor theme="0"/>
        </patternFill>
      </fill>
    </ndxf>
  </rcc>
  <rcc rId="11953" sId="1">
    <nc r="E142" t="inlineStr">
      <is>
        <t>043R1 9Д001</t>
      </is>
    </nc>
  </rcc>
  <rcc rId="11954" sId="1" numFmtId="4">
    <nc r="G142">
      <v>100000</v>
    </nc>
  </rcc>
  <rcc rId="11955" sId="1">
    <nc r="F142" t="inlineStr">
      <is>
        <t>622</t>
      </is>
    </nc>
  </rcc>
  <rcc rId="11956" sId="1" odxf="1" dxf="1">
    <oc r="A394" t="inlineStr">
      <is>
        <t>Субсидии автономным учреждениям на иные цели</t>
      </is>
    </oc>
    <nc r="A394" t="inlineStr">
      <is>
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  <odxf>
      <font>
        <color indexed="8"/>
        <name val="Times New Roman"/>
        <family val="1"/>
      </font>
      <fill>
        <patternFill patternType="solid"/>
      </fill>
      <border outline="0">
        <left style="medium">
          <color indexed="64"/>
        </left>
      </border>
    </odxf>
    <ndxf>
      <font>
        <color indexed="8"/>
        <name val="Times New Roman"/>
        <family val="1"/>
      </font>
      <fill>
        <patternFill patternType="none"/>
      </fill>
      <border outline="0">
        <left style="thin">
          <color indexed="64"/>
        </left>
      </border>
    </ndxf>
  </rcc>
  <rcc rId="11957" sId="1" odxf="1" dxf="1">
    <nc r="A142" t="inlineStr">
      <is>
        <t>Субсидии автономным учреждениям на иные цели</t>
      </is>
    </nc>
    <ndxf>
      <border outline="0">
        <left/>
      </border>
    </ndxf>
  </rcc>
  <rcc rId="11958" sId="1" odxf="1" dxf="1">
    <oc r="A147" t="inlineStr">
      <is>
        <t>Прочие закупки товаров, работ и услуг для государственных (муниципальных) нужд</t>
      </is>
    </oc>
    <nc r="A147" t="inlineStr">
      <is>
        <t>Субсидии автономным учреждениям на иные цели</t>
      </is>
    </nc>
    <ndxf>
      <border outline="0">
        <left/>
      </border>
    </ndxf>
  </rcc>
  <rrc rId="11959" sId="1" ref="A139:XFD140" action="insertRow"/>
  <rm rId="11960" sheetId="1" source="A143:XFD144" destination="A139:XFD140" sourceSheetId="1">
    <rfmt sheetId="1" xfDxf="1" sqref="A139:XFD139" start="0" length="0">
      <dxf>
        <font>
          <i/>
          <name val="Times New Roman CYR"/>
          <family val="1"/>
        </font>
        <alignment wrapText="1"/>
      </dxf>
    </rfmt>
    <rfmt sheetId="1" xfDxf="1" sqref="A140:XFD140" start="0" length="0">
      <dxf>
        <font>
          <i/>
          <name val="Times New Roman CYR"/>
          <family val="1"/>
        </font>
        <alignment wrapText="1"/>
      </dxf>
    </rfmt>
    <rfmt sheetId="1" sqref="A139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39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9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3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39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39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140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4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40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40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4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40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40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11961" sId="1" ref="A143:XFD143" action="deleteRow">
    <rfmt sheetId="1" xfDxf="1" sqref="A143:XFD143" start="0" length="0">
      <dxf>
        <font>
          <name val="Times New Roman CYR"/>
          <family val="1"/>
        </font>
        <alignment wrapText="1"/>
      </dxf>
    </rfmt>
  </rrc>
  <rrc rId="11962" sId="1" ref="A143:XFD143" action="deleteRow">
    <rfmt sheetId="1" xfDxf="1" sqref="A143:XFD143" start="0" length="0">
      <dxf>
        <font>
          <name val="Times New Roman CYR"/>
          <family val="1"/>
        </font>
        <alignment wrapText="1"/>
      </dxf>
    </rfmt>
  </rrc>
  <rcc rId="11963" sId="1" numFmtId="4">
    <oc r="G616">
      <v>100000</v>
    </oc>
    <nc r="G616"/>
  </rcc>
  <rrc rId="11964" sId="1" ref="A611:XFD611" action="deleteRow">
    <undo index="65535" exp="ref" v="1" dr="G611" r="G603" sId="1"/>
    <rfmt sheetId="1" xfDxf="1" sqref="A611:XFD611" start="0" length="0">
      <dxf>
        <font>
          <i/>
          <name val="Times New Roman CYR"/>
          <family val="1"/>
        </font>
        <fill>
          <patternFill patternType="solid">
            <bgColor rgb="FFCCFFFF"/>
          </patternFill>
        </fill>
        <alignment wrapText="1"/>
      </dxf>
    </rfmt>
    <rcc rId="0" sId="1" dxf="1">
      <nc r="A611" t="inlineStr">
        <is>
          <t>Дорожное хозяйство</t>
        </is>
      </nc>
      <ndxf>
        <font>
          <b/>
          <i val="0"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11" t="inlineStr">
        <is>
          <t>977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11" t="inlineStr">
        <is>
          <t>04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11" t="inlineStr">
        <is>
          <t>09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611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611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611">
        <f>G612+G619</f>
      </nc>
      <ndxf>
        <font>
          <b/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965" sId="1" ref="A611:XFD611" action="deleteRow">
    <rfmt sheetId="1" xfDxf="1" sqref="A611:XFD611" start="0" length="0">
      <dxf>
        <font>
          <b/>
          <name val="Times New Roman CYR"/>
          <family val="1"/>
        </font>
        <alignment wrapText="1"/>
      </dxf>
    </rfmt>
    <rcc rId="0" sId="1" dxf="1">
      <nc r="A611" t="inlineStr">
        <is>
          <t>Муниципальная Программа «Повышение качества управления муниципальной собственностью и градостроительной деятельностью в Селенгинском районе на 2023-2025 годы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11" t="inlineStr">
        <is>
          <t>977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11" t="inlineStr">
        <is>
          <t>04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11" t="inlineStr">
        <is>
          <t>09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11" t="inlineStr">
        <is>
          <t>04000 00000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611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611">
        <f>G612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966" sId="1" ref="A611:XFD611" action="deleteRow">
    <rfmt sheetId="1" xfDxf="1" sqref="A611:XFD611" start="0" length="0">
      <dxf>
        <font>
          <i/>
          <name val="Times New Roman CYR"/>
          <family val="1"/>
        </font>
        <alignment wrapText="1"/>
      </dxf>
    </rfmt>
    <rcc rId="0" sId="1" dxf="1">
      <nc r="A611" t="inlineStr">
        <is>
          <t>Подпрограмма "Развитие дорожной сети в Селенгинском районе"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11" t="inlineStr">
        <is>
          <t>977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11" t="inlineStr">
        <is>
          <t>04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11" t="inlineStr">
        <is>
          <t>09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11" t="inlineStr">
        <is>
          <t>04300 00000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611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611">
        <f>G612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967" sId="1" ref="A611:XFD611" action="deleteRow">
    <rfmt sheetId="1" xfDxf="1" sqref="A611:XFD611" start="0" length="0">
      <dxf>
        <font>
          <i/>
          <name val="Times New Roman CYR"/>
          <family val="1"/>
        </font>
        <alignment wrapText="1"/>
      </dxf>
    </rfmt>
    <rcc rId="0" sId="1" dxf="1">
      <nc r="A611" t="inlineStr">
        <is>
          <t>Основное мероприятие "Содержание автомобильных дорог общего пользования местного значения"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11" t="inlineStr">
        <is>
          <t>977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11" t="inlineStr">
        <is>
          <t>04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11" t="inlineStr">
        <is>
          <t>09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11" t="inlineStr">
        <is>
          <t>04304 00000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611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611">
        <f>G612+G614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968" sId="1" ref="A611:XFD611" action="deleteRow">
    <rfmt sheetId="1" xfDxf="1" sqref="A611:XFD611" start="0" length="0">
      <dxf>
        <font>
          <i/>
          <name val="Times New Roman CYR"/>
          <family val="1"/>
        </font>
        <alignment wrapText="1"/>
      </dxf>
    </rfmt>
    <rcc rId="0" sId="1" dxf="1">
      <nc r="A611" t="inlineStr">
        <is>
          <t>Финансовое обеспечение дорожной деятельности в рамках реализации национального проекта «Безопасные и качественные автомобильные дороги» (агломерация, софинансирование из республиканского бюджета, субсидии муниципальным образованиям)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11" t="inlineStr">
        <is>
          <t>977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11" t="inlineStr">
        <is>
          <t>04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11" t="inlineStr">
        <is>
          <t>09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11" t="inlineStr">
        <is>
          <t>043R1 9Д001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611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611">
        <f>G612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969" sId="1" ref="A611:XFD611" action="deleteRow">
    <rfmt sheetId="1" xfDxf="1" sqref="A611:XFD611" start="0" length="0">
      <dxf>
        <font>
          <i/>
          <name val="Times New Roman CYR"/>
          <family val="1"/>
        </font>
        <alignment wrapText="1"/>
      </dxf>
    </rfmt>
    <rcc rId="0" sId="1" dxf="1">
      <nc r="A611" t="inlineStr">
        <is>
          <t>Иные межбюджетные трансферты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11" t="inlineStr">
        <is>
          <t>977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11" t="inlineStr">
        <is>
          <t>04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11" t="inlineStr">
        <is>
          <t>09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11" t="inlineStr">
        <is>
          <t>043R1 9Д001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11" t="inlineStr">
        <is>
          <t>540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611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>
      <nc r="H611">
        <v>100000</v>
      </nc>
    </rcc>
  </rrc>
  <rrc rId="11970" sId="1" ref="A611:XFD611" action="deleteRow">
    <rfmt sheetId="1" xfDxf="1" sqref="A611:XFD611" start="0" length="0">
      <dxf>
        <font>
          <i/>
          <name val="Times New Roman CYR"/>
          <family val="1"/>
        </font>
        <alignment wrapText="1"/>
      </dxf>
    </rfmt>
    <rcc rId="0" sId="1" dxf="1">
      <nc r="A611" t="inlineStr">
        <is>
          <t>На дорожную деятельность в отношении автомобильных дорог общего пользования местного значения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11" t="inlineStr">
        <is>
          <t>977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11" t="inlineStr">
        <is>
          <t>04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11" t="inlineStr">
        <is>
          <t>09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11" t="inlineStr">
        <is>
          <t>04304 S21Д0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611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611">
        <f>G612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971" sId="1" ref="A611:XFD611" action="deleteRow">
    <rfmt sheetId="1" xfDxf="1" sqref="A611:XFD611" start="0" length="0">
      <dxf>
        <font>
          <i/>
          <name val="Times New Roman CYR"/>
          <family val="1"/>
        </font>
        <alignment wrapText="1"/>
      </dxf>
    </rfmt>
    <rcc rId="0" sId="1" dxf="1">
      <nc r="A611" t="inlineStr">
        <is>
          <t>Иные межбюджетные трансферты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11" t="inlineStr">
        <is>
          <t>977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11" t="inlineStr">
        <is>
          <t>04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11" t="inlineStr">
        <is>
          <t>09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11" t="inlineStr">
        <is>
          <t>04304 S21Д0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11" t="inlineStr">
        <is>
          <t>540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611">
        <v>32975.599999999999</v>
      </nc>
      <n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972" sId="1" ref="A611:XFD611" action="deleteRow">
    <rfmt sheetId="1" xfDxf="1" sqref="A611:XFD611" start="0" length="0">
      <dxf>
        <font>
          <i/>
          <name val="Times New Roman CYR"/>
          <family val="1"/>
        </font>
        <alignment wrapText="1"/>
      </dxf>
    </rfmt>
    <rcc rId="0" sId="1" dxf="1">
      <nc r="A611" t="inlineStr">
        <is>
          <t>Муниципальная программа «Комплексное развитие сельских территорий в Селенгинском районе на 2023-2025 годы»</t>
        </is>
      </nc>
      <ndxf>
        <font>
          <b/>
          <i val="0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11" t="inlineStr">
        <is>
          <t>977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11" t="inlineStr">
        <is>
          <t>04</t>
        </is>
      </nc>
      <ndxf>
        <font>
          <b/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11" t="inlineStr">
        <is>
          <t>09</t>
        </is>
      </nc>
      <ndxf>
        <font>
          <b/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11" t="inlineStr">
        <is>
          <t>06000 00000</t>
        </is>
      </nc>
      <ndxf>
        <font>
          <b/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611" start="0" length="0">
      <dxf>
        <font>
          <b/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611">
        <f>G612</f>
      </nc>
      <ndxf>
        <font>
          <b/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973" sId="1" ref="A611:XFD611" action="deleteRow">
    <rfmt sheetId="1" xfDxf="1" sqref="A611:XFD611" start="0" length="0">
      <dxf>
        <font>
          <i/>
          <name val="Times New Roman CYR"/>
          <family val="1"/>
        </font>
        <alignment wrapText="1"/>
      </dxf>
    </rfmt>
    <rcc rId="0" sId="1" dxf="1">
      <nc r="A611" t="inlineStr">
        <is>
          <t>Основное мероприятие "Развитие транспортной инфраструктуры"</t>
        </is>
      </nc>
      <ndxf>
        <font>
          <name val="Times New Roman"/>
          <family val="1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11" t="inlineStr">
        <is>
          <t>977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11" t="inlineStr">
        <is>
          <t>04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11" t="inlineStr">
        <is>
          <t>09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11" t="inlineStr">
        <is>
          <t>06050 00000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611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611">
        <f>G612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974" sId="1" ref="A611:XFD611" action="deleteRow">
    <rfmt sheetId="1" xfDxf="1" sqref="A611:XFD611" start="0" length="0">
      <dxf>
        <font>
          <i/>
          <name val="Times New Roman CYR"/>
          <family val="1"/>
        </font>
        <alignment wrapText="1"/>
      </dxf>
    </rfmt>
    <rcc rId="0" sId="1" dxf="1">
      <nc r="A611" t="inlineStr">
        <is>
          <t>Развитие транспортной инфраструктуры на сельских территориях (ремонт автомобильной дороги по ул.Комсомольская  в г.Гусиноозерск Селенгинский район,  Республика Бурятия)</t>
        </is>
      </nc>
      <ndxf>
        <font>
          <name val="Times New Roman"/>
          <family val="1"/>
        </font>
        <fill>
          <patternFill patternType="solid">
            <bgColor theme="0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11" t="inlineStr">
        <is>
          <t>977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11" t="inlineStr">
        <is>
          <t>04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11" t="inlineStr">
        <is>
          <t>09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11" t="inlineStr">
        <is>
          <t>06050 L3727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611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611">
        <f>G612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975" sId="1" ref="A611:XFD611" action="deleteRow">
    <rfmt sheetId="1" xfDxf="1" sqref="A611:XFD611" start="0" length="0">
      <dxf>
        <font>
          <i/>
          <name val="Times New Roman CYR"/>
          <family val="1"/>
        </font>
        <alignment wrapText="1"/>
      </dxf>
    </rfmt>
    <rcc rId="0" sId="1" dxf="1">
      <nc r="A611" t="inlineStr">
        <is>
          <t>Иные межбюджетные трансферты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11" t="inlineStr">
        <is>
          <t>977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11" t="inlineStr">
        <is>
          <t>04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11" t="inlineStr">
        <is>
          <t>09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11" t="inlineStr">
        <is>
          <t>06050 L3727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11" t="inlineStr">
        <is>
          <t>540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611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1976" sId="1">
    <oc r="G603">
      <f>G604+#REF!</f>
    </oc>
    <nc r="G603">
      <f>G604</f>
    </nc>
  </rcc>
  <rcv guid="{F5AA4F86-B486-4943-8417-E7BB5F004EDE}" action="delete"/>
  <rdn rId="0" localSheetId="1" customView="1" name="Z_F5AA4F86_B486_4943_8417_E7BB5F004EDE_.wvu.PrintArea" hidden="1" oldHidden="1">
    <formula>Ведом.структура!$A$1:$G$641</formula>
    <oldFormula>Ведом.структура!$A$1:$G$641</oldFormula>
  </rdn>
  <rdn rId="0" localSheetId="1" customView="1" name="Z_F5AA4F86_B486_4943_8417_E7BB5F004EDE_.wvu.FilterData" hidden="1" oldHidden="1">
    <formula>Ведом.структура!$A$13:$G$641</formula>
    <oldFormula>Ведом.структура!$A$13:$G$641</oldFormula>
  </rdn>
  <rcv guid="{F5AA4F86-B486-4943-8417-E7BB5F004EDE}" action="add"/>
</revisions>
</file>

<file path=xl/revisions/revisionLog2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1979" sId="1" ref="A634:XFD634" action="deleteRow">
    <undo index="65535" exp="ref" v="1" dr="G634" r="G633" sId="1"/>
    <rfmt sheetId="1" xfDxf="1" sqref="A634:XFD634" start="0" length="0">
      <dxf>
        <font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634" t="inlineStr">
        <is>
          <t>Муниципальная программа «Комплексное развитие сельских территорий в Селенгинском районе на 2023-2025 годы»</t>
        </is>
      </nc>
      <ndxf>
        <font>
          <b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34" t="inlineStr">
        <is>
          <t>977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34" t="inlineStr">
        <is>
          <t>10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34" t="inlineStr">
        <is>
          <t>03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34" t="inlineStr">
        <is>
          <t>06000 00000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634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634">
        <f>G635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980" sId="1" ref="A634:XFD634" action="deleteRow">
    <rfmt sheetId="1" xfDxf="1" sqref="A634:XFD634" start="0" length="0">
      <dxf>
        <font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634" t="inlineStr">
        <is>
          <t>Основное мероприятие "Реализация мероприятий по строительству жилья, предоставляемого по договору найма жилого помещения"</t>
        </is>
      </nc>
      <ndxf>
        <font>
          <i/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34" t="inlineStr">
        <is>
          <t>977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34" t="inlineStr">
        <is>
          <t>10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34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34" t="inlineStr">
        <is>
          <t>06020 00000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634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634">
        <f>G635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981" sId="1" ref="A634:XFD634" action="deleteRow">
    <rfmt sheetId="1" xfDxf="1" sqref="A634:XFD634" start="0" length="0">
      <dxf>
        <font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634" t="inlineStr">
        <is>
          <t>Обеспечение комплексного развития сельских территорий</t>
        </is>
      </nc>
      <ndxf>
        <font>
          <i/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34" t="inlineStr">
        <is>
          <t>977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34" t="inlineStr">
        <is>
          <t>10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34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34" t="inlineStr">
        <is>
          <t>06020 L5760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634" start="0" length="0">
      <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634">
        <f>G635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982" sId="1" ref="A634:XFD634" action="deleteRow">
    <rfmt sheetId="1" xfDxf="1" sqref="A634:XFD634" start="0" length="0">
      <dxf>
        <font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634" t="inlineStr">
        <is>
          <t>Прочие мероприятия , связанные с выполнением обязательств ОМСУ</t>
        </is>
      </nc>
      <ndxf>
        <font>
          <name val="Times New Roman"/>
          <family val="1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34" t="inlineStr">
        <is>
          <t>977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34" t="inlineStr">
        <is>
          <t>10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34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34" t="inlineStr">
        <is>
          <t>06020 L5760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34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634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1983" sId="1">
    <oc r="G633">
      <f>G634+#REF!</f>
    </oc>
    <nc r="G633">
      <f>G634</f>
    </nc>
  </rcc>
</revisions>
</file>

<file path=xl/revisions/revisionLog2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1984" sId="1" ref="A618:XFD618" action="deleteRow">
    <undo index="65535" exp="ref" v="1" dr="G618" r="G617" sId="1"/>
    <rfmt sheetId="1" xfDxf="1" sqref="A618:XFD618" start="0" length="0">
      <dxf>
        <font>
          <name val="Times New Roman CYR"/>
          <family val="1"/>
        </font>
        <alignment wrapText="1"/>
      </dxf>
    </rfmt>
    <rcc rId="0" sId="1" dxf="1">
      <nc r="A618" t="inlineStr">
        <is>
          <t>МП «Комплексное развитие сельских территорий в Селенгинском районе на 2023-2025 годы»</t>
        </is>
      </nc>
      <ndxf>
        <font>
          <b/>
          <name val="Times New Roman"/>
          <family val="1"/>
        </font>
        <fill>
          <patternFill patternType="solid">
            <bgColor theme="0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18" t="inlineStr">
        <is>
          <t>977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18" t="inlineStr">
        <is>
          <t>05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18" t="inlineStr">
        <is>
          <t>03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18" t="inlineStr">
        <is>
          <t>06000 00000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618" start="0" length="0">
      <dxf>
        <font>
          <b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618">
        <f>G619</f>
      </nc>
      <ndxf>
        <font>
          <b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985" sId="1" ref="A618:XFD618" action="deleteRow">
    <rfmt sheetId="1" xfDxf="1" sqref="A618:XFD618" start="0" length="0">
      <dxf>
        <font>
          <name val="Times New Roman CYR"/>
          <family val="1"/>
        </font>
        <alignment wrapText="1"/>
      </dxf>
    </rfmt>
    <rcc rId="0" sId="1" dxf="1">
      <nc r="A618" t="inlineStr">
        <is>
          <t>Основное мероприятие "Благоустройство сельских территорий (Создание и обустройство зоны отдыха п.Темник Селенгинского района Республики Бурятия)"</t>
        </is>
      </nc>
      <ndxf>
        <font>
          <i/>
          <name val="Times New Roman"/>
          <family val="1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18" t="inlineStr">
        <is>
          <t>977</t>
        </is>
      </nc>
      <ndxf>
        <font>
          <i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18" t="inlineStr">
        <is>
          <t>05</t>
        </is>
      </nc>
      <ndxf>
        <font>
          <i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18" t="inlineStr">
        <is>
          <t>03</t>
        </is>
      </nc>
      <ndxf>
        <font>
          <i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18" t="inlineStr">
        <is>
          <t>06060 00000</t>
        </is>
      </nc>
      <ndxf>
        <font>
          <i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618" start="0" length="0">
      <dxf>
        <font>
          <b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618">
        <f>G619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986" sId="1" ref="A618:XFD618" action="deleteRow">
    <rfmt sheetId="1" xfDxf="1" sqref="A618:XFD618" start="0" length="0">
      <dxf>
        <font>
          <name val="Times New Roman CYR"/>
          <family val="1"/>
        </font>
        <alignment wrapText="1"/>
      </dxf>
    </rfmt>
    <rcc rId="0" sId="1" dxf="1">
      <nc r="A618" t="inlineStr">
        <is>
          <t>Обеспечение комплексного развития сельских территорий</t>
        </is>
      </nc>
      <ndxf>
        <font>
          <i/>
          <name val="Times New Roman"/>
          <family val="1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18" t="inlineStr">
        <is>
          <t>977</t>
        </is>
      </nc>
      <ndxf>
        <font>
          <i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18" t="inlineStr">
        <is>
          <t>05</t>
        </is>
      </nc>
      <ndxf>
        <font>
          <i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18" t="inlineStr">
        <is>
          <t>03</t>
        </is>
      </nc>
      <ndxf>
        <font>
          <i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18" t="inlineStr">
        <is>
          <t>06060 L5760</t>
        </is>
      </nc>
      <ndxf>
        <font>
          <i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618" start="0" length="0">
      <dxf>
        <font>
          <b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618">
        <f>G619+G620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987" sId="1" ref="A618:XFD618" action="deleteRow">
    <rfmt sheetId="1" xfDxf="1" sqref="A618:XFD618" start="0" length="0">
      <dxf>
        <font>
          <name val="Times New Roman CYR"/>
          <family val="1"/>
        </font>
        <alignment wrapText="1"/>
      </dxf>
    </rfmt>
    <rcc rId="0" sId="1" dxf="1">
      <nc r="A618" t="inlineStr">
        <is>
          <t>Прочие закупки товаров, работ и услуг для государственных (муниципальных) нужд</t>
        </is>
      </nc>
      <ndxf>
        <font>
          <color indexed="8"/>
          <name val="Times New Roman"/>
          <family val="1"/>
        </font>
        <fill>
          <patternFill patternType="solid">
            <bgColor theme="0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18" t="inlineStr">
        <is>
          <t>977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18" t="inlineStr">
        <is>
          <t>05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18" t="inlineStr">
        <is>
          <t>03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18" t="inlineStr">
        <is>
          <t>06060 L5760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18" t="inlineStr">
        <is>
          <t>244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618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1988" sId="1" ref="A618:XFD618" action="deleteRow">
    <rfmt sheetId="1" xfDxf="1" sqref="A618:XFD618" start="0" length="0">
      <dxf>
        <font>
          <name val="Times New Roman CYR"/>
          <family val="1"/>
        </font>
        <alignment wrapText="1"/>
      </dxf>
    </rfmt>
    <rcc rId="0" sId="1" dxf="1">
      <nc r="A618" t="inlineStr">
        <is>
          <t>Иные межбюджетные трансферты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18" t="inlineStr">
        <is>
          <t>977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18" t="inlineStr">
        <is>
          <t>05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18" t="inlineStr">
        <is>
          <t>03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18" t="inlineStr">
        <is>
          <t>06060 L5760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18" t="inlineStr">
        <is>
          <t>540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618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1989" sId="1">
    <oc r="G617">
      <f>G623+#REF!+G618</f>
    </oc>
    <nc r="G617">
      <f>G623+G618</f>
    </nc>
  </rcc>
</revisions>
</file>

<file path=xl/revisions/revisionLog2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90" sId="1">
    <oc r="G638">
      <f>1667227.4+224225</f>
    </oc>
    <nc r="G638"/>
  </rcc>
  <rcc rId="11991" sId="1">
    <oc r="G641">
      <f>G632-G638</f>
    </oc>
    <nc r="G641"/>
  </rcc>
</revisions>
</file>

<file path=xl/revisions/revisionLog2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92" sId="1" numFmtId="4">
    <oc r="G105">
      <v>600</v>
    </oc>
    <nc r="G105">
      <v>380.8</v>
    </nc>
  </rcc>
  <rcc rId="11993" sId="1" numFmtId="4">
    <nc r="G107">
      <v>2.21</v>
    </nc>
  </rcc>
  <rcc rId="11994" sId="1" numFmtId="4">
    <nc r="G106">
      <v>114.99</v>
    </nc>
  </rcc>
  <rcc rId="11995" sId="1">
    <nc r="G108">
      <f>17+85</f>
    </nc>
  </rcc>
</revisions>
</file>

<file path=xl/revisions/revisionLog2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96" sId="1" numFmtId="4">
    <nc r="G235">
      <v>8319</v>
    </nc>
  </rcc>
  <rcc rId="11997" sId="1">
    <nc r="H235">
      <v>8319</v>
    </nc>
  </rcc>
  <rfmt sheetId="1" sqref="G234">
    <dxf>
      <fill>
        <patternFill>
          <bgColor rgb="FF92D050"/>
        </patternFill>
      </fill>
    </dxf>
  </rfmt>
  <rcc rId="11998" sId="1">
    <oc r="G239">
      <f>8319</f>
    </oc>
    <nc r="G239"/>
  </rcc>
  <rcc rId="11999" sId="1">
    <oc r="H239">
      <v>8319</v>
    </oc>
    <nc r="H239"/>
  </rcc>
  <rfmt sheetId="1" sqref="G238">
    <dxf>
      <fill>
        <patternFill>
          <bgColor theme="0"/>
        </patternFill>
      </fill>
    </dxf>
  </rfmt>
</revisions>
</file>

<file path=xl/revisions/revisionLog2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00" sId="1" odxf="1" dxf="1">
    <oc r="A139" t="inlineStr">
      <is>
        <t>На дорожную деятельность в отношении автомобильных дорог общего пользования местного значения</t>
      </is>
    </oc>
    <nc r="A139" t="inlineStr">
      <is>
        <t>Финансовое обеспечение дорожной деятельности в рамках реализации национального проекта «Безопасные и качественные автомобильные дороги» (агломерация, софинансирование из республиканского бюджета, субсидии муниципальным образованиям)</t>
      </is>
    </nc>
    <odxf>
      <fill>
        <patternFill>
          <bgColor theme="0"/>
        </patternFill>
      </fill>
      <border outline="0">
        <left style="thin">
          <color indexed="64"/>
        </left>
      </border>
    </odxf>
    <ndxf>
      <fill>
        <patternFill>
          <bgColor indexed="65"/>
        </patternFill>
      </fill>
      <border outline="0">
        <left/>
      </border>
    </ndxf>
  </rcc>
</revisions>
</file>

<file path=xl/revisions/revisionLog2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01" sId="1" xfDxf="1" dxf="1">
    <oc r="A169" t="inlineStr">
      <is>
        <t>Иные пенсии, социальные доплаты к пенсиям</t>
      </is>
    </oc>
    <nc r="A169" t="inlineStr">
      <is>
        <t>Пособия, компенсации и иные социальные выплаты гражданам, кроме публичных нормативных обязательств</t>
      </is>
    </nc>
    <ndxf>
      <font>
        <name val="Times New Roman"/>
        <family val="1"/>
      </font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002" sId="1">
    <oc r="F169" t="inlineStr">
      <is>
        <t>312</t>
      </is>
    </oc>
    <nc r="F169" t="inlineStr">
      <is>
        <t>321</t>
      </is>
    </nc>
  </rcc>
  <rcv guid="{F5AA4F86-B486-4943-8417-E7BB5F004EDE}" action="delete"/>
  <rdn rId="0" localSheetId="1" customView="1" name="Z_F5AA4F86_B486_4943_8417_E7BB5F004EDE_.wvu.PrintArea" hidden="1" oldHidden="1">
    <formula>Ведом.структура!$A$1:$G$632</formula>
    <oldFormula>Ведом.структура!$A$1:$G$632</oldFormula>
  </rdn>
  <rdn rId="0" localSheetId="1" customView="1" name="Z_F5AA4F86_B486_4943_8417_E7BB5F004EDE_.wvu.FilterData" hidden="1" oldHidden="1">
    <formula>Ведом.структура!$A$13:$G$632</formula>
    <oldFormula>Ведом.структура!$A$13:$G$632</oldFormula>
  </rdn>
  <rcv guid="{F5AA4F86-B486-4943-8417-E7BB5F004EDE}" action="add"/>
</revisions>
</file>

<file path=xl/revisions/revisionLog2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05" sId="1" numFmtId="4">
    <nc r="G534">
      <v>13421.9</v>
    </nc>
  </rcc>
  <rcc rId="12006" sId="1">
    <nc r="H534">
      <v>13421.9</v>
    </nc>
  </rcc>
  <rcc rId="12007" sId="1" numFmtId="4">
    <nc r="G501">
      <v>233.1</v>
    </nc>
  </rcc>
  <rcc rId="12008" sId="1">
    <oc r="G500">
      <f>G501</f>
    </oc>
    <nc r="G500">
      <f>G501</f>
    </nc>
  </rcc>
  <rcc rId="12009" sId="1">
    <nc r="H501">
      <v>233.1</v>
    </nc>
  </rcc>
  <rcc rId="12010" sId="1" numFmtId="4">
    <nc r="G489">
      <v>100</v>
    </nc>
  </rcc>
  <rcc rId="12011" sId="1">
    <nc r="H489">
      <v>100</v>
    </nc>
  </rcc>
  <rcc rId="12012" sId="1">
    <oc r="G488">
      <f>G489</f>
    </oc>
    <nc r="G488">
      <f>G489</f>
    </nc>
  </rcc>
  <rcc rId="12013" sId="1" numFmtId="4">
    <nc r="G390">
      <v>13722.8</v>
    </nc>
  </rcc>
  <rcc rId="12014" sId="1">
    <nc r="H390">
      <v>13722.8</v>
    </nc>
  </rcc>
  <rcc rId="12015" sId="1">
    <oc r="G389">
      <f>G390</f>
    </oc>
    <nc r="G389">
      <f>G390</f>
    </nc>
  </rcc>
  <rcc rId="12016" sId="1" numFmtId="4">
    <nc r="G520">
      <v>859.2</v>
    </nc>
  </rcc>
  <rcc rId="12017" sId="1" numFmtId="4">
    <nc r="G521">
      <v>259.5</v>
    </nc>
  </rcc>
  <rcc rId="12018" sId="1">
    <nc r="H520">
      <v>859.2</v>
    </nc>
  </rcc>
  <rcc rId="12019" sId="1">
    <nc r="H521">
      <v>259.5</v>
    </nc>
  </rcc>
  <rcc rId="12020" sId="1">
    <oc r="G519">
      <f>SUM(G520:G521)</f>
    </oc>
    <nc r="G519">
      <f>G520+G521</f>
    </nc>
  </rcc>
</revisions>
</file>

<file path=xl/revisions/revisionLog2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21" sId="1" numFmtId="4">
    <nc r="G482">
      <v>322</v>
    </nc>
  </rcc>
  <rcc rId="12022" sId="1" numFmtId="4">
    <nc r="G481">
      <v>47.1</v>
    </nc>
  </rcc>
  <rcc rId="12023" sId="1">
    <nc r="H482">
      <v>322</v>
    </nc>
  </rcc>
  <rcc rId="12024" sId="1">
    <nc r="H481">
      <v>47.1</v>
    </nc>
  </rcc>
  <rcc rId="12025" sId="1" numFmtId="4">
    <nc r="G449">
      <v>8367.26</v>
    </nc>
  </rcc>
  <rcc rId="12026" sId="1" numFmtId="4">
    <nc r="G425">
      <v>14456.42</v>
    </nc>
  </rcc>
  <rcc rId="12027" sId="1" numFmtId="4">
    <nc r="G413">
      <v>10449.620000000001</v>
    </nc>
  </rcc>
  <rcc rId="12028" sId="1">
    <nc r="H413">
      <v>10449.620000000001</v>
    </nc>
  </rcc>
  <rcc rId="12029" sId="1">
    <nc r="H425">
      <v>14456.42</v>
    </nc>
  </rcc>
  <rcc rId="12030" sId="1">
    <nc r="H449">
      <v>8367.26</v>
    </nc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40" sId="1" numFmtId="4">
    <oc r="G505">
      <v>50</v>
    </oc>
    <nc r="G505">
      <v>100</v>
    </nc>
  </rcc>
  <rcc rId="6241" sId="1">
    <oc r="G528">
      <f>6766+138.1</f>
    </oc>
    <nc r="G528">
      <f>6766+138.1+86.30068</f>
    </nc>
  </rcc>
  <rrc rId="6242" sId="1" ref="A520:XFD520" action="insertRow"/>
  <rcc rId="6243" sId="1" odxf="1" dxf="1">
    <nc r="A520" t="inlineStr">
      <is>
        <t>Иные выплаты персоналу учреждений, за исключением фонда оплаты труда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6244" sId="1" numFmtId="4">
    <oc r="G519">
      <v>1379.3</v>
    </oc>
    <nc r="G519">
      <v>1148.0999999999999</v>
    </nc>
  </rcc>
  <rcc rId="6245" sId="1">
    <nc r="C520" t="inlineStr">
      <is>
        <t>04</t>
      </is>
    </nc>
  </rcc>
  <rcc rId="6246" sId="1">
    <nc r="D520" t="inlineStr">
      <is>
        <t>05</t>
      </is>
    </nc>
  </rcc>
  <rcc rId="6247" sId="1">
    <nc r="E520" t="inlineStr">
      <is>
        <t>99900 83510</t>
      </is>
    </nc>
  </rcc>
  <rcc rId="6248" sId="1">
    <nc r="F520" t="inlineStr">
      <is>
        <t>112</t>
      </is>
    </nc>
  </rcc>
  <rcc rId="6249" sId="1" numFmtId="4">
    <nc r="G520">
      <v>10</v>
    </nc>
  </rcc>
  <rcc rId="6250" sId="1" numFmtId="4">
    <oc r="G521">
      <v>416.5</v>
    </oc>
    <nc r="G521">
      <v>346.7</v>
    </nc>
  </rcc>
  <rcc rId="6251" sId="1" numFmtId="4">
    <oc r="G522">
      <v>17.3</v>
    </oc>
    <nc r="G522">
      <v>55.8</v>
    </nc>
  </rcc>
  <rcc rId="6252" sId="1" numFmtId="4">
    <oc r="G523">
      <v>50</v>
    </oc>
    <nc r="G523">
      <v>17.899999999999999</v>
    </nc>
  </rcc>
  <rcc rId="6253" sId="1">
    <nc r="B520" t="inlineStr">
      <is>
        <t>976</t>
      </is>
    </nc>
  </rcc>
  <rcc rId="6254" sId="1">
    <oc r="G518">
      <f>SUM(G519:G523)</f>
    </oc>
    <nc r="G518">
      <f>SUM(G519:G523)</f>
    </nc>
  </rcc>
</revisions>
</file>

<file path=xl/revisions/revisionLog2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31" sId="1">
    <nc r="G635">
      <v>206496.4</v>
    </nc>
  </rcc>
  <rcc rId="12032" sId="1">
    <nc r="G636">
      <v>185167.2</v>
    </nc>
  </rcc>
  <rcc rId="12033" sId="1">
    <nc r="G638">
      <f>G635+G636+G637+G632</f>
    </nc>
  </rcc>
  <rcc rId="12034" sId="1">
    <nc r="G637">
      <f>84+315+2864</f>
    </nc>
  </rcc>
  <rcc rId="12035" sId="1">
    <nc r="F635" t="inlineStr">
      <is>
        <t>дотация</t>
      </is>
    </nc>
  </rcc>
  <rcc rId="12036" sId="1">
    <nc r="F636" t="inlineStr">
      <is>
        <t>сиро</t>
      </is>
    </nc>
  </rcc>
  <rcc rId="12037" sId="1">
    <nc r="F637" t="inlineStr">
      <is>
        <t>пер полн</t>
      </is>
    </nc>
  </rcc>
  <rcc rId="12038" sId="1">
    <nc r="F638" t="inlineStr">
      <is>
        <t>итого</t>
      </is>
    </nc>
  </rcc>
</revisions>
</file>

<file path=xl/revisions/revisionLog2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39" sId="1" numFmtId="4">
    <oc r="G248">
      <v>30260.7</v>
    </oc>
    <nc r="G248">
      <v>7262.6</v>
    </nc>
  </rcc>
  <rcc rId="12040" sId="1" numFmtId="4">
    <nc r="G249">
      <v>22998.1</v>
    </nc>
  </rcc>
</revisions>
</file>

<file path=xl/revisions/revisionLog2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41" sId="1" numFmtId="4">
    <nc r="G340">
      <v>0</v>
    </nc>
  </rcc>
  <rcc rId="12042" sId="1" numFmtId="4">
    <nc r="G332">
      <v>23556.6</v>
    </nc>
  </rcc>
</revisions>
</file>

<file path=xl/revisions/revisionLog2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2043" sId="1" ref="A319:XFD319" action="deleteRow">
    <undo index="65535" exp="ref" v="1" dr="G319" r="G303" sId="1"/>
    <rfmt sheetId="1" xfDxf="1" sqref="A319:XFD319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  <alignment wrapText="1"/>
      </dxf>
    </rfmt>
    <rcc rId="0" sId="1" dxf="1">
      <nc r="A319" t="inlineStr">
        <is>
          <t>ОБСЛУЖИВАНИЕ ГОСУДАРСТВЕННОГО И МУНИЦИПАЛЬНОГО ДОЛГА</t>
        </is>
      </nc>
      <ndxf>
        <font>
          <b/>
          <i val="0"/>
          <color indexed="8"/>
          <name val="Times New Roman"/>
          <family val="1"/>
        </font>
        <fill>
          <patternFill>
            <bgColor indexed="1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319">
        <v>970</v>
      </nc>
      <ndxf>
        <font>
          <b/>
          <i val="0"/>
          <name val="Times New Roman"/>
          <family val="1"/>
        </font>
        <numFmt numFmtId="30" formatCode="@"/>
        <fill>
          <patternFill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19" t="inlineStr">
        <is>
          <t>13</t>
        </is>
      </nc>
      <ndxf>
        <font>
          <b/>
          <i val="0"/>
          <name val="Times New Roman"/>
          <family val="1"/>
        </font>
        <numFmt numFmtId="30" formatCode="@"/>
        <fill>
          <patternFill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319" start="0" length="0">
      <dxf>
        <font>
          <b/>
          <i val="0"/>
          <name val="Times New Roman"/>
          <family val="1"/>
        </font>
        <numFmt numFmtId="30" formatCode="@"/>
        <fill>
          <patternFill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19" start="0" length="0">
      <dxf>
        <font>
          <b/>
          <i val="0"/>
          <name val="Times New Roman"/>
          <family val="1"/>
        </font>
        <numFmt numFmtId="30" formatCode="@"/>
        <fill>
          <patternFill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19" start="0" length="0">
      <dxf>
        <font>
          <b/>
          <i val="0"/>
          <name val="Times New Roman"/>
          <family val="1"/>
        </font>
        <numFmt numFmtId="30" formatCode="@"/>
        <fill>
          <patternFill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19">
        <f>G320</f>
      </nc>
      <ndxf>
        <font>
          <b/>
          <i val="0"/>
          <name val="Times New Roman"/>
          <family val="1"/>
        </font>
        <numFmt numFmtId="165" formatCode="0.00000"/>
        <fill>
          <patternFill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044" sId="1" ref="A319:XFD319" action="deleteRow">
    <rfmt sheetId="1" xfDxf="1" sqref="A319:XFD319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  <alignment wrapText="1"/>
      </dxf>
    </rfmt>
    <rcc rId="0" sId="1" dxf="1">
      <nc r="A319" t="inlineStr">
        <is>
          <t>Обслуживание государственного внутреннего и муниципального долга</t>
        </is>
      </nc>
      <ndxf>
        <font>
          <b/>
          <i val="0"/>
          <color indexed="8"/>
          <name val="Times New Roman"/>
          <family val="1"/>
        </font>
        <fill>
          <patternFill>
            <bgColor indexed="41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319">
        <v>970</v>
      </nc>
      <ndxf>
        <font>
          <b/>
          <i val="0"/>
          <name val="Times New Roman"/>
          <family val="1"/>
        </font>
        <numFmt numFmtId="30" formatCode="@"/>
        <fill>
          <patternFill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19" t="inlineStr">
        <is>
          <t>13</t>
        </is>
      </nc>
      <ndxf>
        <font>
          <b/>
          <i val="0"/>
          <name val="Times New Roman"/>
          <family val="1"/>
        </font>
        <numFmt numFmtId="30" formatCode="@"/>
        <fill>
          <patternFill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19" t="inlineStr">
        <is>
          <t>01</t>
        </is>
      </nc>
      <ndxf>
        <font>
          <b/>
          <i val="0"/>
          <name val="Times New Roman"/>
          <family val="1"/>
        </font>
        <numFmt numFmtId="30" formatCode="@"/>
        <fill>
          <patternFill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19" start="0" length="0">
      <dxf>
        <font>
          <b/>
          <i val="0"/>
          <name val="Times New Roman"/>
          <family val="1"/>
        </font>
        <numFmt numFmtId="30" formatCode="@"/>
        <fill>
          <patternFill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19" start="0" length="0">
      <dxf>
        <font>
          <b/>
          <i val="0"/>
          <name val="Times New Roman"/>
          <family val="1"/>
        </font>
        <numFmt numFmtId="30" formatCode="@"/>
        <fill>
          <patternFill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19">
        <f>G320</f>
      </nc>
      <ndxf>
        <font>
          <b/>
          <i val="0"/>
          <name val="Times New Roman"/>
          <family val="1"/>
        </font>
        <numFmt numFmtId="165" formatCode="0.00000"/>
        <fill>
          <patternFill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045" sId="1" ref="A319:XFD319" action="deleteRow">
    <rfmt sheetId="1" xfDxf="1" sqref="A319:XFD319" start="0" length="0">
      <dxf>
        <font>
          <name val="Times New Roman CYR"/>
          <family val="1"/>
        </font>
        <alignment wrapText="1"/>
      </dxf>
    </rfmt>
    <rcc rId="0" sId="1" dxf="1">
      <nc r="A319" t="inlineStr">
        <is>
          <t>Муниципальная Программа «Управление муниципальными финансами и муниципальным долгом на 2020-2025 годы</t>
        </is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319">
        <v>970</v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19" t="inlineStr">
        <is>
          <t>13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19" t="inlineStr">
        <is>
          <t>01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19" t="inlineStr">
        <is>
          <t>02000 00000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19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19">
        <f>G320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046" sId="1" ref="A319:XFD319" action="deleteRow">
    <rfmt sheetId="1" xfDxf="1" sqref="A319:XFD319" start="0" length="0">
      <dxf>
        <font>
          <name val="Times New Roman CYR"/>
          <family val="1"/>
        </font>
        <alignment wrapText="1"/>
      </dxf>
    </rfmt>
    <rcc rId="0" sId="1" dxf="1">
      <nc r="A319" t="inlineStr">
        <is>
          <t>Подпрограмма «Управление муниципальным долгом»</t>
        </is>
      </nc>
      <ndxf>
        <font>
          <b/>
          <i/>
          <name val="Times New Roman"/>
          <family val="1"/>
        </font>
      </ndxf>
    </rcc>
    <rcc rId="0" sId="1" dxf="1" numFmtId="30">
      <nc r="B319">
        <v>970</v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19" t="inlineStr">
        <is>
          <t>13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19" t="inlineStr">
        <is>
          <t>01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19" t="inlineStr">
        <is>
          <t>02300 00000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19" start="0" length="0">
      <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19">
        <f>G320</f>
      </nc>
      <ndxf>
        <font>
          <b/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047" sId="1" ref="A319:XFD319" action="deleteRow">
    <rfmt sheetId="1" xfDxf="1" sqref="A319:XFD319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  <alignment wrapText="1"/>
      </dxf>
    </rfmt>
    <rcc rId="0" sId="1" dxf="1">
      <nc r="A319" t="inlineStr">
        <is>
          <t>Основное мероприятие "Обслуживание муниципального долга"</t>
        </is>
      </nc>
      <ndxf>
        <font>
          <color indexed="8"/>
          <name val="Times New Roman"/>
          <family val="1"/>
        </font>
        <fill>
          <patternFill>
            <bgColor indexed="6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319">
        <v>970</v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19" t="inlineStr">
        <is>
          <t>13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19" t="inlineStr">
        <is>
          <t>01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19" t="inlineStr">
        <is>
          <t>02301 00000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19" start="0" length="0">
      <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19">
        <f>G320</f>
      </nc>
      <ndxf>
        <font>
          <name val="Times New Roman"/>
          <family val="1"/>
        </font>
        <numFmt numFmtId="165" formatCode="0.00000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048" sId="1" ref="A319:XFD319" action="deleteRow">
    <rfmt sheetId="1" xfDxf="1" sqref="A319:XFD319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  <alignment wrapText="1"/>
      </dxf>
    </rfmt>
    <rcc rId="0" sId="1" dxf="1">
      <nc r="A319" t="inlineStr">
        <is>
          <t>Процентные платежи по муниципальному долгу</t>
        </is>
      </nc>
      <ndxf>
        <font>
          <color indexed="8"/>
          <name val="Times New Roman"/>
          <family val="1"/>
        </font>
        <fill>
          <patternFill>
            <bgColor indexed="6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319">
        <v>970</v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19" t="inlineStr">
        <is>
          <t>13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19" t="inlineStr">
        <is>
          <t>01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19" t="inlineStr">
        <is>
          <t>02301 87010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19" start="0" length="0">
      <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19">
        <f>SUM(G320)</f>
      </nc>
      <ndxf>
        <font>
          <name val="Times New Roman"/>
          <family val="1"/>
        </font>
        <numFmt numFmtId="165" formatCode="0.00000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049" sId="1" ref="A319:XFD319" action="deleteRow">
    <rfmt sheetId="1" xfDxf="1" sqref="A319:XFD319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  <alignment wrapText="1"/>
      </dxf>
    </rfmt>
    <rcc rId="0" sId="1" dxf="1">
      <nc r="A319" t="inlineStr">
        <is>
          <t>Обслуживание муниципального долга</t>
        </is>
      </nc>
      <ndxf>
        <font>
          <i val="0"/>
          <name val="Times New Roman"/>
          <family val="1"/>
        </font>
        <fill>
          <patternFill patternType="none">
            <bgColor indexed="65"/>
          </patternFill>
        </fill>
        <alignment vertical="bottom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319">
        <v>970</v>
      </nc>
      <ndxf>
        <font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19" t="inlineStr">
        <is>
          <t>13</t>
        </is>
      </nc>
      <ndxf>
        <font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19" t="inlineStr">
        <is>
          <t>01</t>
        </is>
      </nc>
      <ndxf>
        <font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19" t="inlineStr">
        <is>
          <t>02301 87010</t>
        </is>
      </nc>
      <ndxf>
        <font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19" t="inlineStr">
        <is>
          <t>730</t>
        </is>
      </nc>
      <ndxf>
        <font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19">
        <v>0</v>
      </nc>
      <ndxf>
        <font>
          <i val="0"/>
          <name val="Times New Roman"/>
          <family val="1"/>
        </font>
        <numFmt numFmtId="165" formatCode="0.00000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12050" sId="1">
    <oc r="G303">
      <f>G304+G319+#REF!</f>
    </oc>
    <nc r="G303">
      <f>G304+G319</f>
    </nc>
  </rcc>
  <rrc rId="12051" sId="1" ref="A328:XFD328" action="deleteRow">
    <undo index="65535" exp="ref" v="1" dr="G328" r="G319" sId="1"/>
    <rfmt sheetId="1" xfDxf="1" sqref="A328:XFD328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  <alignment wrapText="1"/>
      </dxf>
    </rfmt>
    <rcc rId="0" sId="1" dxf="1">
      <nc r="A328" t="inlineStr">
        <is>
          <t>Прочие межбюджетные трансферты общего характера</t>
        </is>
      </nc>
      <ndxf>
        <font>
          <b/>
          <i val="0"/>
          <name val="Times New Roman"/>
          <family val="1"/>
        </font>
        <fill>
          <patternFill>
            <bgColor indexed="41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328">
        <v>970</v>
      </nc>
      <ndxf>
        <font>
          <b/>
          <i val="0"/>
          <name val="Times New Roman"/>
          <family val="1"/>
        </font>
        <numFmt numFmtId="30" formatCode="@"/>
        <fill>
          <patternFill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28" t="inlineStr">
        <is>
          <t>14</t>
        </is>
      </nc>
      <ndxf>
        <font>
          <b/>
          <i val="0"/>
          <name val="Times New Roman"/>
          <family val="1"/>
        </font>
        <numFmt numFmtId="30" formatCode="@"/>
        <fill>
          <patternFill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28" t="inlineStr">
        <is>
          <t>03</t>
        </is>
      </nc>
      <ndxf>
        <font>
          <b/>
          <i val="0"/>
          <name val="Times New Roman"/>
          <family val="1"/>
        </font>
        <numFmt numFmtId="30" formatCode="@"/>
        <fill>
          <patternFill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28" start="0" length="0">
      <dxf>
        <font>
          <b/>
          <i val="0"/>
          <name val="Times New Roman"/>
          <family val="1"/>
        </font>
        <numFmt numFmtId="30" formatCode="@"/>
        <fill>
          <patternFill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28" start="0" length="0">
      <dxf>
        <font>
          <b/>
          <i val="0"/>
          <name val="Times New Roman"/>
          <family val="1"/>
        </font>
        <numFmt numFmtId="30" formatCode="@"/>
        <fill>
          <patternFill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28">
        <f>G329</f>
      </nc>
      <ndxf>
        <font>
          <b/>
          <i val="0"/>
          <name val="Times New Roman"/>
          <family val="1"/>
        </font>
        <numFmt numFmtId="165" formatCode="0.00000"/>
        <fill>
          <patternFill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052" sId="1" ref="A328:XFD328" action="deleteRow">
    <rfmt sheetId="1" xfDxf="1" sqref="A328:XFD328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  <alignment wrapText="1"/>
      </dxf>
    </rfmt>
    <rcc rId="0" sId="1" dxf="1">
      <nc r="A328" t="inlineStr">
        <is>
          <t>Муниципальная Программа «Управление муниципальными финансами и муниципальным долгом на 2020-2025 годы</t>
        </is>
      </nc>
      <ndxf>
        <font>
          <b/>
          <i val="0"/>
          <name val="Times New Roman"/>
          <family val="1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328">
        <v>970</v>
      </nc>
      <ndxf>
        <font>
          <b/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28" t="inlineStr">
        <is>
          <t>14</t>
        </is>
      </nc>
      <ndxf>
        <font>
          <b/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28" t="inlineStr">
        <is>
          <t>03</t>
        </is>
      </nc>
      <ndxf>
        <font>
          <b/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28" t="inlineStr">
        <is>
          <t>02000 00000</t>
        </is>
      </nc>
      <ndxf>
        <font>
          <b/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28" start="0" length="0">
      <dxf>
        <font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28">
        <f>G329</f>
      </nc>
      <ndxf>
        <font>
          <i val="0"/>
          <name val="Times New Roman"/>
          <family val="1"/>
        </font>
        <numFmt numFmtId="165" formatCode="0.00000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053" sId="1" ref="A328:XFD328" action="deleteRow">
    <rfmt sheetId="1" xfDxf="1" sqref="A328:XFD328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  <alignment wrapText="1"/>
      </dxf>
    </rfmt>
    <rcc rId="0" sId="1" dxf="1">
      <nc r="A328" t="inlineStr">
        <is>
          <t>Подпрограмма"Совершенствование межбюджетных отношений"</t>
        </is>
      </nc>
      <ndxf>
        <font>
          <b/>
          <name val="Times New Roman"/>
          <family val="1"/>
        </font>
        <fill>
          <patternFill patternType="none">
            <bgColor indexed="65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328">
        <v>970</v>
      </nc>
      <ndxf>
        <font>
          <b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28" t="inlineStr">
        <is>
          <t>14</t>
        </is>
      </nc>
      <ndxf>
        <font>
          <b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28" t="inlineStr">
        <is>
          <t>03</t>
        </is>
      </nc>
      <ndxf>
        <font>
          <b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28" t="inlineStr">
        <is>
          <t>02200 00000</t>
        </is>
      </nc>
      <ndxf>
        <font>
          <b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28" start="0" length="0">
      <dxf>
        <font>
          <b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28">
        <f>G329</f>
      </nc>
      <ndxf>
        <font>
          <i val="0"/>
          <name val="Times New Roman"/>
          <family val="1"/>
        </font>
        <numFmt numFmtId="165" formatCode="0.00000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054" sId="1" ref="A328:XFD328" action="deleteRow">
    <rfmt sheetId="1" xfDxf="1" sqref="A328:XFD328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  <alignment wrapText="1"/>
      </dxf>
    </rfmt>
    <rcc rId="0" sId="1" dxf="1">
      <nc r="A328" t="inlineStr">
        <is>
          <t>Основное мероприятие "Межбюджетные трансферты бюджетам муниципальных образований поселений"</t>
        </is>
      </nc>
      <ndxf>
        <font>
          <name val="Times New Roman"/>
          <family val="1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28" t="inlineStr">
        <is>
          <t>970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28" t="inlineStr">
        <is>
          <t>14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28" t="inlineStr">
        <is>
          <t>03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28" t="inlineStr">
        <is>
          <t xml:space="preserve">02201 00000 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28" start="0" length="0">
      <dxf>
        <font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28">
        <f>G329</f>
      </nc>
      <ndxf>
        <font>
          <i val="0"/>
          <name val="Times New Roman"/>
          <family val="1"/>
        </font>
        <numFmt numFmtId="165" formatCode="0.00000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055" sId="1" ref="A328:XFD328" action="deleteRow">
    <rfmt sheetId="1" xfDxf="1" sqref="A328:XFD328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  <alignment wrapText="1"/>
      </dxf>
    </rfmt>
    <rcc rId="0" sId="1" dxf="1">
      <nc r="A328" t="inlineStr">
        <is>
          <t>Выравнивание бюджетной обеспеченности поселений из районного фонда финансовой поддержки</t>
        </is>
      </nc>
      <ndxf>
        <font>
          <name val="Times New Roman"/>
          <family val="1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28" t="inlineStr">
        <is>
          <t>970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28" t="inlineStr">
        <is>
          <t>14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28" t="inlineStr">
        <is>
          <t>03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28" t="inlineStr">
        <is>
          <t xml:space="preserve">02201 63010 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28" start="0" length="0">
      <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28">
        <f>G329</f>
      </nc>
      <ndxf>
        <font>
          <name val="Times New Roman"/>
          <family val="1"/>
        </font>
        <numFmt numFmtId="165" formatCode="0.00000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056" sId="1" ref="A328:XFD328" action="deleteRow">
    <rfmt sheetId="1" xfDxf="1" sqref="A328:XFD328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  <alignment wrapText="1"/>
      </dxf>
    </rfmt>
    <rcc rId="0" sId="1" dxf="1">
      <nc r="A328" t="inlineStr">
        <is>
          <t>Иные межбюджетные трансферты</t>
        </is>
      </nc>
      <ndxf>
        <font>
          <i val="0"/>
          <name val="Times New Roman"/>
          <family val="1"/>
        </font>
        <fill>
          <patternFill>
            <bgColor theme="0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28" t="inlineStr">
        <is>
          <t>970</t>
        </is>
      </nc>
      <ndxf>
        <font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28" t="inlineStr">
        <is>
          <t>14</t>
        </is>
      </nc>
      <ndxf>
        <font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28" t="inlineStr">
        <is>
          <t>03</t>
        </is>
      </nc>
      <ndxf>
        <font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28" t="inlineStr">
        <is>
          <t xml:space="preserve">02201 63010 </t>
        </is>
      </nc>
      <ndxf>
        <font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28" t="inlineStr">
        <is>
          <t>540</t>
        </is>
      </nc>
      <ndxf>
        <font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28">
        <v>0</v>
      </nc>
      <ndxf>
        <font>
          <i val="0"/>
          <name val="Times New Roman"/>
          <family val="1"/>
        </font>
        <numFmt numFmtId="165" formatCode="0.00000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12057" sId="1">
    <oc r="G319">
      <f>G320+#REF!</f>
    </oc>
    <nc r="G319">
      <f>G320</f>
    </nc>
  </rcc>
</revisions>
</file>

<file path=xl/revisions/revisionLog2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58" sId="1" numFmtId="4">
    <nc r="G19">
      <v>64.5</v>
    </nc>
  </rcc>
  <rcc rId="12059" sId="1" numFmtId="4">
    <nc r="G20">
      <v>19.5</v>
    </nc>
  </rcc>
  <rcc rId="12060" sId="1" numFmtId="4">
    <nc r="G56">
      <v>500</v>
    </nc>
  </rcc>
  <rcc rId="12061" sId="1" numFmtId="4">
    <oc r="G140">
      <v>100000</v>
    </oc>
    <nc r="G140">
      <f>100000+3000</f>
    </nc>
  </rcc>
  <rcc rId="12062" sId="1">
    <oc r="G142">
      <f>32261.7</f>
    </oc>
    <nc r="G142">
      <f>32261.7+997.79</f>
    </nc>
  </rcc>
  <rcc rId="12063" sId="1">
    <oc r="G357">
      <f>713.9</f>
    </oc>
    <nc r="G357">
      <f>713.9+22.08</f>
    </nc>
  </rcc>
  <rcc rId="12064" sId="1">
    <nc r="G355">
      <f>17764.6-3000-22.08-997.79</f>
    </nc>
  </rcc>
</revisions>
</file>

<file path=xl/revisions/revisionLog2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65" sId="1">
    <nc r="G613">
      <f>16327.6</f>
    </nc>
  </rcc>
</revisions>
</file>

<file path=xl/revisions/revisionLog2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66" sId="1" numFmtId="4">
    <nc r="G93">
      <v>241.9</v>
    </nc>
  </rcc>
  <rcc rId="12067" sId="1" numFmtId="4">
    <nc r="G94">
      <v>73.099999999999994</v>
    </nc>
  </rcc>
</revisions>
</file>

<file path=xl/revisions/revisionLog2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68" sId="1" numFmtId="4">
    <nc r="G317">
      <v>2199.6999999999998</v>
    </nc>
  </rcc>
  <rcc rId="12069" sId="1" numFmtId="4">
    <nc r="G318">
      <v>664.3</v>
    </nc>
  </rcc>
</revisions>
</file>

<file path=xl/revisions/revisionLog2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612" start="0" length="2147483647">
    <dxf>
      <font>
        <i/>
      </font>
    </dxf>
  </rfmt>
  <rfmt sheetId="1" sqref="A611:G612" start="0" length="2147483647">
    <dxf>
      <font>
        <i val="0"/>
      </font>
    </dxf>
  </rfmt>
  <rfmt sheetId="1" sqref="A611:G612" start="0" length="2147483647">
    <dxf>
      <font>
        <i/>
      </font>
    </dxf>
  </rfmt>
</revisions>
</file>

<file path=xl/revisions/revisionLog2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70" sId="1">
    <nc r="F621" t="inlineStr">
      <is>
        <t>безвозм</t>
      </is>
    </nc>
  </rcc>
  <rcc rId="12071" sId="1" numFmtId="34">
    <nc r="G621">
      <v>985463.8</v>
    </nc>
  </rcc>
  <rcc rId="12072" sId="1">
    <oc r="G625">
      <f>G622+G623+G624+G619</f>
    </oc>
    <nc r="G625">
      <f>G621+G622+G623+G624</f>
    </nc>
  </rcc>
  <rfmt sheetId="1" sqref="G625">
    <dxf>
      <numFmt numFmtId="168" formatCode="#,##0.00000"/>
    </dxf>
  </rfmt>
  <rcc rId="12073" sId="1">
    <nc r="G627">
      <f>G619-G625</f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894" sId="1" ref="A484:XFD484" action="insertRow"/>
  <rrc rId="5895" sId="1" ref="A484:XFD484" action="insertRow"/>
  <rrc rId="5896" sId="1" ref="A485:XFD485" action="insertRow"/>
  <rrc rId="5897" sId="1" ref="A485:XFD485" action="insertRow"/>
  <rcc rId="5898" sId="1" odxf="1" dxf="1">
    <nc r="A484" t="inlineStr">
      <is>
        <t>Муниципальная программа «Комплексное развитие сельских территорий в Селенгинском районе на 2020-2024 годы»</t>
      </is>
    </nc>
    <odxf>
      <font>
        <b val="0"/>
        <color indexed="8"/>
        <name val="Times New Roman"/>
        <family val="1"/>
      </font>
      <fill>
        <patternFill patternType="solid"/>
      </fill>
      <alignment horizontal="left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color indexed="8"/>
        <name val="Times New Roman"/>
        <family val="1"/>
      </font>
      <fill>
        <patternFill patternType="none"/>
      </fill>
      <alignment horizontal="general" vertical="top"/>
      <border outline="0">
        <left/>
        <right/>
        <top/>
        <bottom/>
      </border>
    </ndxf>
  </rcc>
  <rcc rId="5899" sId="1" odxf="1" dxf="1">
    <nc r="A485" t="inlineStr">
      <is>
        <t>Основное мероприятие "Предоставление социальных выплат на строительство (приобретение) жилья гражданам, проживающих в сельской местности, в том числе молодым семьям и молодым специалистам"</t>
      </is>
    </nc>
    <odxf>
      <font>
        <i val="0"/>
        <color indexed="8"/>
        <name val="Times New Roman"/>
        <family val="1"/>
      </font>
      <fill>
        <patternFill patternType="solid"/>
      </fill>
      <alignment horizontal="left" vertical="center"/>
    </odxf>
    <ndxf>
      <font>
        <i/>
        <color indexed="8"/>
        <name val="Times New Roman"/>
        <family val="1"/>
      </font>
      <fill>
        <patternFill patternType="none"/>
      </fill>
      <alignment horizontal="general" vertical="top"/>
    </ndxf>
  </rcc>
  <rcc rId="5900" sId="1" odxf="1" dxf="1">
    <nc r="A486" t="inlineStr">
      <is>
        <t>Обеспечение комплексного развития сельских территорий</t>
      </is>
    </nc>
    <odxf>
      <font>
        <i val="0"/>
        <color indexed="8"/>
        <name val="Times New Roman"/>
        <family val="1"/>
      </font>
      <fill>
        <patternFill patternType="solid"/>
      </fill>
      <alignment horizontal="left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i/>
        <color indexed="8"/>
        <name val="Times New Roman"/>
        <family val="1"/>
      </font>
      <fill>
        <patternFill patternType="none"/>
      </fill>
      <alignment horizontal="general" vertical="top"/>
      <border outline="0">
        <left/>
        <right/>
        <top/>
        <bottom/>
      </border>
    </ndxf>
  </rcc>
  <rcc rId="5901" sId="1" odxf="1" dxf="1">
    <nc r="A487" t="inlineStr">
      <is>
        <t>Субсидии гражданам на приобретение жилья</t>
      </is>
    </nc>
    <odxf>
      <font>
        <color indexed="8"/>
        <name val="Times New Roman"/>
        <family val="1"/>
      </font>
      <fill>
        <patternFill patternType="solid"/>
      </fill>
    </odxf>
    <ndxf>
      <font>
        <color indexed="8"/>
        <name val="Times New Roman"/>
        <family val="1"/>
      </font>
      <fill>
        <patternFill patternType="none"/>
      </fill>
    </ndxf>
  </rcc>
  <rcc rId="5902" sId="1" odxf="1" dxf="1">
    <nc r="C484" t="inlineStr">
      <is>
        <t>10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5903" sId="1" odxf="1" dxf="1">
    <nc r="D484" t="inlineStr">
      <is>
        <t>03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5904" sId="1" odxf="1" dxf="1">
    <nc r="E484" t="inlineStr">
      <is>
        <t>06000 00000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F484" start="0" length="0">
    <dxf>
      <font>
        <b/>
        <name val="Times New Roman"/>
        <family val="1"/>
      </font>
    </dxf>
  </rfmt>
  <rcc rId="5905" sId="1" odxf="1" dxf="1">
    <nc r="G484">
      <f>G485</f>
    </nc>
    <odxf>
      <font>
        <b val="0"/>
        <name val="Times New Roman"/>
        <family val="1"/>
      </font>
      <alignment wrapText="1"/>
    </odxf>
    <ndxf>
      <font>
        <b/>
        <name val="Times New Roman"/>
        <family val="1"/>
      </font>
      <alignment wrapText="0"/>
    </ndxf>
  </rcc>
  <rcc rId="5906" sId="1" odxf="1" dxf="1">
    <nc r="C485" t="inlineStr">
      <is>
        <t>10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907" sId="1" odxf="1" dxf="1">
    <nc r="D485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908" sId="1" odxf="1" dxf="1">
    <nc r="E485" t="inlineStr">
      <is>
        <t>06004 00000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485" start="0" length="0">
    <dxf>
      <font>
        <i/>
        <name val="Times New Roman"/>
        <family val="1"/>
      </font>
    </dxf>
  </rfmt>
  <rcc rId="5909" sId="1" odxf="1" dxf="1">
    <nc r="G485">
      <f>G486</f>
    </nc>
    <odxf>
      <font>
        <i val="0"/>
        <name val="Times New Roman"/>
        <family val="1"/>
      </font>
      <alignment wrapText="1"/>
    </odxf>
    <ndxf>
      <font>
        <i/>
        <name val="Times New Roman"/>
        <family val="1"/>
      </font>
      <alignment wrapText="0"/>
    </ndxf>
  </rcc>
  <rcc rId="5910" sId="1" odxf="1" dxf="1">
    <nc r="C486" t="inlineStr">
      <is>
        <t>10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911" sId="1" odxf="1" dxf="1">
    <nc r="D486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912" sId="1" odxf="1" dxf="1">
    <nc r="E486" t="inlineStr">
      <is>
        <t>06004 L5760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486" start="0" length="0">
    <dxf>
      <font>
        <i/>
        <name val="Times New Roman"/>
        <family val="1"/>
      </font>
    </dxf>
  </rfmt>
  <rcc rId="5913" sId="1" odxf="1" dxf="1">
    <nc r="G486">
      <f>G487</f>
    </nc>
    <odxf>
      <font>
        <i val="0"/>
        <name val="Times New Roman"/>
        <family val="1"/>
      </font>
      <alignment wrapText="1"/>
    </odxf>
    <ndxf>
      <font>
        <i/>
        <name val="Times New Roman"/>
        <family val="1"/>
      </font>
      <alignment wrapText="0"/>
    </ndxf>
  </rcc>
  <rcc rId="5914" sId="1" odxf="1" dxf="1">
    <nc r="C487" t="inlineStr">
      <is>
        <t>10</t>
      </is>
    </nc>
    <odxf>
      <font>
        <name val="Times New Roman"/>
        <family val="1"/>
      </font>
    </odxf>
    <ndxf>
      <font>
        <name val="Times New Roman"/>
        <family val="1"/>
      </font>
    </ndxf>
  </rcc>
  <rcc rId="5915" sId="1" odxf="1" dxf="1">
    <nc r="D487" t="inlineStr">
      <is>
        <t>03</t>
      </is>
    </nc>
    <odxf>
      <font>
        <name val="Times New Roman"/>
        <family val="1"/>
      </font>
    </odxf>
    <ndxf>
      <font>
        <name val="Times New Roman"/>
        <family val="1"/>
      </font>
    </ndxf>
  </rcc>
  <rcc rId="5916" sId="1" odxf="1" dxf="1">
    <nc r="E487" t="inlineStr">
      <is>
        <t>06004 L5760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917" sId="1" odxf="1" dxf="1">
    <nc r="F487" t="inlineStr">
      <is>
        <t>322</t>
      </is>
    </nc>
    <odxf>
      <font>
        <name val="Times New Roman"/>
        <family val="1"/>
      </font>
    </odxf>
    <ndxf>
      <font>
        <name val="Times New Roman"/>
        <family val="1"/>
      </font>
    </ndxf>
  </rcc>
  <rcc rId="5918" sId="1" odxf="1" dxf="1">
    <nc r="G487">
      <f>6766+138.1</f>
    </nc>
    <odxf>
      <font>
        <name val="Times New Roman"/>
        <family val="1"/>
      </font>
      <fill>
        <patternFill patternType="none">
          <bgColor indexed="65"/>
        </patternFill>
      </fill>
    </odxf>
    <ndxf>
      <font>
        <name val="Times New Roman"/>
        <family val="1"/>
      </font>
      <fill>
        <patternFill patternType="solid">
          <bgColor theme="0"/>
        </patternFill>
      </fill>
    </ndxf>
  </rcc>
  <rcc rId="5919" sId="1" odxf="1" dxf="1">
    <nc r="B484" t="inlineStr">
      <is>
        <t>976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5920" sId="1" odxf="1" dxf="1">
    <nc r="B485" t="inlineStr">
      <is>
        <t>976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921" sId="1" odxf="1" dxf="1">
    <nc r="B486" t="inlineStr">
      <is>
        <t>976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922" sId="1">
    <nc r="B487" t="inlineStr">
      <is>
        <t>976</t>
      </is>
    </nc>
  </rcc>
  <rrc rId="5923" sId="1" ref="A505:XFD508" action="insertRow"/>
  <rm rId="5924" sheetId="1" source="A484:XFD487" destination="A505:XFD508" sourceSheetId="1">
    <rfmt sheetId="1" xfDxf="1" sqref="A505:XFD505" start="0" length="0">
      <dxf>
        <font>
          <name val="Times New Roman CYR"/>
          <family val="1"/>
        </font>
        <alignment wrapText="1"/>
      </dxf>
    </rfmt>
    <rfmt sheetId="1" xfDxf="1" sqref="A506:XFD506" start="0" length="0">
      <dxf>
        <font>
          <name val="Times New Roman CYR"/>
          <family val="1"/>
        </font>
        <alignment wrapText="1"/>
      </dxf>
    </rfmt>
    <rfmt sheetId="1" xfDxf="1" sqref="A507:XFD507" start="0" length="0">
      <dxf>
        <font>
          <name val="Times New Roman CYR"/>
          <family val="1"/>
        </font>
        <alignment wrapText="1"/>
      </dxf>
    </rfmt>
    <rfmt sheetId="1" xfDxf="1" sqref="A508:XFD508" start="0" length="0">
      <dxf>
        <font>
          <name val="Times New Roman CYR"/>
          <family val="1"/>
        </font>
        <alignment wrapText="1"/>
      </dxf>
    </rfmt>
    <rfmt sheetId="1" sqref="A505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50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0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0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0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0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05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506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50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0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0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0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0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06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507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50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0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0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0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0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07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508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50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0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0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0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0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08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5925" sId="1" ref="A484:XFD484" action="deleteRow">
    <rfmt sheetId="1" xfDxf="1" sqref="A484:XFD484" start="0" length="0">
      <dxf>
        <font>
          <name val="Times New Roman CYR"/>
          <family val="1"/>
        </font>
        <alignment wrapText="1"/>
      </dxf>
    </rfmt>
  </rrc>
  <rrc rId="5926" sId="1" ref="A484:XFD484" action="deleteRow">
    <rfmt sheetId="1" xfDxf="1" sqref="A484:XFD484" start="0" length="0">
      <dxf>
        <font>
          <name val="Times New Roman CYR"/>
          <family val="1"/>
        </font>
        <alignment wrapText="1"/>
      </dxf>
    </rfmt>
  </rrc>
  <rrc rId="5927" sId="1" ref="A484:XFD484" action="deleteRow">
    <rfmt sheetId="1" xfDxf="1" sqref="A484:XFD484" start="0" length="0">
      <dxf>
        <font>
          <name val="Times New Roman CYR"/>
          <family val="1"/>
        </font>
        <alignment wrapText="1"/>
      </dxf>
    </rfmt>
  </rrc>
  <rrc rId="5928" sId="1" ref="A484:XFD484" action="deleteRow">
    <rfmt sheetId="1" xfDxf="1" sqref="A484:XFD484" start="0" length="0">
      <dxf>
        <font>
          <name val="Times New Roman CYR"/>
          <family val="1"/>
        </font>
        <alignment wrapText="1"/>
      </dxf>
    </rfmt>
  </rrc>
  <rrc rId="5929" sId="1" ref="A501:XFD501" action="insertRow"/>
  <rrc rId="5930" sId="1" ref="A501:XFD501" action="insertRow"/>
  <rfmt sheetId="1" sqref="A501:A502" start="0" length="0">
    <dxf>
      <border>
        <left style="thin">
          <color indexed="64"/>
        </left>
      </border>
    </dxf>
  </rfmt>
  <rfmt sheetId="1" sqref="A502" start="0" length="0">
    <dxf>
      <border>
        <bottom style="thin">
          <color indexed="64"/>
        </bottom>
      </border>
    </dxf>
  </rfmt>
  <rfmt sheetId="1" sqref="A501:A50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5931" sId="1" odxf="1" dxf="1">
    <nc r="A501" t="inlineStr">
      <is>
        <t>СОЦИАЛЬНАЯ ПОЛИТИКА</t>
      </is>
    </nc>
    <odxf>
      <font>
        <b val="0"/>
        <color indexed="8"/>
        <name val="Times New Roman"/>
        <family val="1"/>
      </font>
      <fill>
        <patternFill>
          <bgColor indexed="65"/>
        </patternFill>
      </fill>
    </odxf>
    <ndxf>
      <font>
        <b/>
        <color indexed="8"/>
        <name val="Times New Roman"/>
        <family val="1"/>
      </font>
      <fill>
        <patternFill>
          <bgColor indexed="15"/>
        </patternFill>
      </fill>
    </ndxf>
  </rcc>
  <rfmt sheetId="1" sqref="B501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cc rId="5932" sId="1" odxf="1" dxf="1">
    <nc r="C501" t="inlineStr">
      <is>
        <t>10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15"/>
        </patternFill>
      </fill>
    </ndxf>
  </rcc>
  <rfmt sheetId="1" sqref="D501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E501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F501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cc rId="5933" sId="1" odxf="1" dxf="1">
    <nc r="G501">
      <f>G506</f>
    </nc>
    <odxf>
      <font>
        <b val="0"/>
        <name val="Times New Roman"/>
        <family val="1"/>
      </font>
      <fill>
        <patternFill patternType="none">
          <bgColor indexed="65"/>
        </patternFill>
      </fill>
      <alignment wrapText="1"/>
    </odxf>
    <ndxf>
      <font>
        <b/>
        <name val="Times New Roman"/>
        <family val="1"/>
      </font>
      <fill>
        <patternFill patternType="solid">
          <bgColor indexed="15"/>
        </patternFill>
      </fill>
      <alignment wrapText="0"/>
    </ndxf>
  </rcc>
  <rcc rId="5934" sId="1" odxf="1" dxf="1">
    <nc r="A502" t="inlineStr">
      <is>
        <t>Социальное обеспечение населения</t>
      </is>
    </nc>
    <odxf>
      <font>
        <b val="0"/>
        <color indexed="8"/>
        <name val="Times New Roman"/>
        <family val="1"/>
      </font>
      <fill>
        <patternFill>
          <bgColor indexed="65"/>
        </patternFill>
      </fill>
      <alignment horizontal="left"/>
    </odxf>
    <ndxf>
      <font>
        <b/>
        <color indexed="8"/>
        <name val="Times New Roman"/>
        <family val="1"/>
      </font>
      <fill>
        <patternFill>
          <bgColor indexed="41"/>
        </patternFill>
      </fill>
      <alignment horizontal="general"/>
    </ndxf>
  </rcc>
  <rfmt sheetId="1" sqref="B502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cc rId="5935" sId="1" odxf="1" dxf="1">
    <nc r="C502" t="inlineStr">
      <is>
        <t>10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5936" sId="1" odxf="1" dxf="1">
    <nc r="D502" t="inlineStr">
      <is>
        <t>03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fmt sheetId="1" sqref="E502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F502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cc rId="5937" sId="1" odxf="1" dxf="1">
    <nc r="G502">
      <f>G503</f>
    </nc>
    <odxf>
      <font>
        <b val="0"/>
        <name val="Times New Roman"/>
        <family val="1"/>
      </font>
      <fill>
        <patternFill patternType="none">
          <bgColor indexed="65"/>
        </patternFill>
      </fill>
      <alignment wrapText="1"/>
    </odxf>
    <ndxf>
      <font>
        <b/>
        <name val="Times New Roman"/>
        <family val="1"/>
      </font>
      <fill>
        <patternFill patternType="solid">
          <bgColor indexed="41"/>
        </patternFill>
      </fill>
      <alignment wrapText="0"/>
    </ndxf>
  </rcc>
  <rcc rId="5938" sId="1">
    <nc r="B501" t="inlineStr">
      <is>
        <t>976</t>
      </is>
    </nc>
  </rcc>
  <rcc rId="5939" sId="1">
    <nc r="B502" t="inlineStr">
      <is>
        <t>976</t>
      </is>
    </nc>
  </rcc>
  <rcc rId="5940" sId="1">
    <oc r="G477">
      <f>G478</f>
    </oc>
    <nc r="G477">
      <f>G478+G501</f>
    </nc>
  </rcc>
  <rcv guid="{73FC67B9-3A5E-4402-A781-D3BF0209130F}" action="delete"/>
  <rdn rId="0" localSheetId="1" customView="1" name="Z_73FC67B9_3A5E_4402_A781_D3BF0209130F_.wvu.PrintArea" hidden="1" oldHidden="1">
    <formula>Ведом.структура!$A$1:$G$509</formula>
    <oldFormula>Ведом.структура!$A$1:$G$509</oldFormula>
  </rdn>
  <rdn rId="0" localSheetId="1" customView="1" name="Z_73FC67B9_3A5E_4402_A781_D3BF0209130F_.wvu.FilterData" hidden="1" oldHidden="1">
    <formula>Ведом.структура!$A$13:$J$507</formula>
    <oldFormula>Ведом.структура!$A$13:$J$507</oldFormula>
  </rdn>
  <rcv guid="{73FC67B9-3A5E-4402-A781-D3BF0209130F}" action="add"/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55" sId="1" numFmtId="4">
    <oc r="G536">
      <f>1205556+15795.13+84+2336.9+308.9+15413.6</f>
    </oc>
    <nc r="G536">
      <v>1869267.99</v>
    </nc>
  </rcc>
</revisions>
</file>

<file path=xl/revisions/revisionLog3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74" sId="1">
    <oc r="G625">
      <f>G621+G622+G623+G624</f>
    </oc>
    <nc r="G625">
      <f>G621+G622+G623+G624+G620-7900</f>
    </nc>
  </rcc>
</revisions>
</file>

<file path=xl/revisions/revisionLog3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75" sId="1">
    <oc r="G625">
      <f>G621+G622+G623+G624+G620-7900</f>
    </oc>
    <nc r="G625">
      <f>G621+G622+G623+G624+G620</f>
    </nc>
  </rcc>
  <rcc rId="12076" sId="1">
    <nc r="F626" t="inlineStr">
      <is>
        <t>минус кредит</t>
      </is>
    </nc>
  </rcc>
  <rcc rId="12077" sId="1">
    <nc r="G626">
      <v>7900</v>
    </nc>
  </rcc>
  <rcc rId="12078" sId="1">
    <oc r="G627">
      <f>G619-G625</f>
    </oc>
    <nc r="G627">
      <f>G625-G626-G619</f>
    </nc>
  </rcc>
  <rfmt sheetId="1" sqref="G627" start="0" length="2147483647">
    <dxf>
      <font>
        <b/>
      </font>
    </dxf>
  </rfmt>
</revisions>
</file>

<file path=xl/revisions/revisionLog3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79" sId="1" numFmtId="4">
    <oc r="G99">
      <v>923.5</v>
    </oc>
    <nc r="G99">
      <v>603.70000000000005</v>
    </nc>
  </rcc>
  <rcc rId="12080" sId="1" numFmtId="4">
    <nc r="G100">
      <v>5</v>
    </nc>
  </rcc>
  <rcc rId="12081" sId="1" numFmtId="4">
    <nc r="G101">
      <v>182.3</v>
    </nc>
  </rcc>
  <rcc rId="12082" sId="1" numFmtId="4">
    <nc r="G102">
      <v>36.5</v>
    </nc>
  </rcc>
  <rcc rId="12083" sId="1">
    <nc r="G103">
      <f>50+46</f>
    </nc>
  </rcc>
</revisions>
</file>

<file path=xl/revisions/revisionLog3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84" sId="1" numFmtId="4">
    <oc r="G178">
      <v>1884.9</v>
    </oc>
    <nc r="G178">
      <v>1393.9</v>
    </nc>
  </rcc>
  <rcc rId="12085" sId="1" numFmtId="4">
    <nc r="G179">
      <v>420.9</v>
    </nc>
  </rcc>
  <rcc rId="12086" sId="1">
    <nc r="G180">
      <f>15+6</f>
    </nc>
  </rcc>
  <rcc rId="12087" sId="1">
    <nc r="G181">
      <f>44.1+5</f>
    </nc>
  </rcc>
</revisions>
</file>

<file path=xl/revisions/revisionLog3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88" sId="1" numFmtId="4">
    <oc r="G188">
      <v>494.8</v>
    </oc>
    <nc r="G188">
      <v>209.01599999999999</v>
    </nc>
  </rcc>
  <rcc rId="12089" sId="1" numFmtId="4">
    <nc r="G189">
      <v>63.124000000000002</v>
    </nc>
  </rcc>
  <rcc rId="12090" sId="1" numFmtId="4">
    <nc r="G190">
      <v>148.44</v>
    </nc>
  </rcc>
  <rcc rId="12091" sId="1" numFmtId="4">
    <nc r="G191">
      <v>74.22</v>
    </nc>
  </rcc>
</revisions>
</file>

<file path=xl/revisions/revisionLog3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92" sId="1" numFmtId="4">
    <nc r="G29">
      <v>1741.2</v>
    </nc>
  </rcc>
  <rcc rId="12093" sId="1" numFmtId="4">
    <nc r="G31">
      <v>525.79999999999995</v>
    </nc>
  </rcc>
  <rcc rId="12094" sId="1" numFmtId="4">
    <nc r="G23">
      <v>1267.5999999999999</v>
    </nc>
  </rcc>
  <rcc rId="12095" sId="1" numFmtId="4">
    <nc r="G25">
      <v>382.8</v>
    </nc>
  </rcc>
  <rcc rId="12096" sId="1" numFmtId="4">
    <nc r="G24">
      <v>100</v>
    </nc>
  </rcc>
  <rcc rId="12097" sId="1" numFmtId="4">
    <nc r="G30">
      <v>150</v>
    </nc>
  </rcc>
  <rcc rId="12098" sId="1">
    <oc r="G28">
      <f>SUM(G29:G31)</f>
    </oc>
    <nc r="G28">
      <f>SUM(G29:G31)</f>
    </nc>
  </rcc>
  <rcc rId="12099" sId="1" numFmtId="4">
    <nc r="G26">
      <v>33.799999999999997</v>
    </nc>
  </rcc>
  <rcc rId="12100" sId="1" numFmtId="4">
    <nc r="G27">
      <v>400</v>
    </nc>
  </rcc>
  <rcv guid="{F5AA4F86-B486-4943-8417-E7BB5F004EDE}" action="delete"/>
  <rdn rId="0" localSheetId="1" customView="1" name="Z_F5AA4F86_B486_4943_8417_E7BB5F004EDE_.wvu.PrintArea" hidden="1" oldHidden="1">
    <formula>Ведом.структура!$A$1:$G$619</formula>
    <oldFormula>Ведом.структура!$A$1:$G$619</oldFormula>
  </rdn>
  <rdn rId="0" localSheetId="1" customView="1" name="Z_F5AA4F86_B486_4943_8417_E7BB5F004EDE_.wvu.FilterData" hidden="1" oldHidden="1">
    <formula>Ведом.структура!$A$13:$G$619</formula>
    <oldFormula>Ведом.структура!$A$13:$G$619</oldFormula>
  </rdn>
  <rcv guid="{F5AA4F86-B486-4943-8417-E7BB5F004EDE}" action="add"/>
</revisions>
</file>

<file path=xl/revisions/revisionLog3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103" sId="1" numFmtId="4">
    <nc r="G38">
      <v>2176.4</v>
    </nc>
  </rcc>
  <rcc rId="12104" sId="1" numFmtId="4">
    <nc r="G39">
      <v>657.3</v>
    </nc>
  </rcc>
  <rcc rId="12105" sId="1">
    <oc r="G37">
      <f>SUM(G38:G39)</f>
    </oc>
    <nc r="G37">
      <f>SUM(G38:G39)</f>
    </nc>
  </rcc>
  <rcc rId="12106" sId="1" numFmtId="4">
    <nc r="G44">
      <v>10757.3</v>
    </nc>
  </rcc>
  <rcc rId="12107" sId="1" numFmtId="4">
    <nc r="G46">
      <v>8.8000000000000007</v>
    </nc>
  </rcc>
  <rcc rId="12108" sId="1" numFmtId="4">
    <nc r="G47">
      <v>90</v>
    </nc>
  </rcc>
  <rcc rId="12109" sId="1" numFmtId="4">
    <nc r="G48">
      <v>125</v>
    </nc>
  </rcc>
  <rcc rId="12110" sId="1" numFmtId="4">
    <nc r="G45">
      <v>3248.6</v>
    </nc>
  </rcc>
</revisions>
</file>

<file path=xl/revisions/revisionLog3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111" sId="1" numFmtId="4">
    <nc r="G61">
      <v>100</v>
    </nc>
  </rcc>
  <rcc rId="12112" sId="1" numFmtId="4">
    <nc r="G64">
      <v>211</v>
    </nc>
  </rcc>
  <rcc rId="12113" sId="1" numFmtId="4">
    <nc r="G73">
      <v>50</v>
    </nc>
  </rcc>
  <rcc rId="12114" sId="1" numFmtId="4">
    <nc r="G77">
      <v>400</v>
    </nc>
  </rcc>
  <rcc rId="12115" sId="1" numFmtId="4">
    <nc r="G81">
      <v>125</v>
    </nc>
  </rcc>
  <rcc rId="12116" sId="1" numFmtId="4">
    <nc r="G82">
      <v>10</v>
    </nc>
  </rcc>
  <rcc rId="12117" sId="1" numFmtId="4">
    <nc r="G86">
      <v>265</v>
    </nc>
  </rcc>
  <rcc rId="12118" sId="1" numFmtId="4">
    <nc r="G90">
      <v>250</v>
    </nc>
  </rcc>
  <rcc rId="12119" sId="1" numFmtId="4">
    <nc r="G117">
      <v>2236.5</v>
    </nc>
  </rcc>
  <rcc rId="12120" sId="1" numFmtId="4">
    <nc r="G120">
      <v>15924.2</v>
    </nc>
  </rcc>
  <rcc rId="12121" sId="1" numFmtId="4">
    <nc r="G122">
      <v>4809.1000000000004</v>
    </nc>
  </rcc>
</revisions>
</file>

<file path=xl/revisions/revisionLog3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122" sId="1">
    <oc r="G119">
      <f>SUM(G120:G127)</f>
    </oc>
    <nc r="G119">
      <f>SUM(G120:G127)</f>
    </nc>
  </rcc>
  <rcc rId="12123" sId="1" numFmtId="4">
    <nc r="G133">
      <v>1404.1</v>
    </nc>
  </rcc>
  <rcc rId="12124" sId="1" numFmtId="4">
    <nc r="G147">
      <v>30</v>
    </nc>
  </rcc>
  <rcc rId="12125" sId="1" numFmtId="4">
    <nc r="G151">
      <v>181</v>
    </nc>
  </rcc>
</revisions>
</file>

<file path=xl/revisions/revisionLog3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126" sId="1">
    <nc r="G67">
      <f>650</f>
    </nc>
  </rcc>
  <rcc rId="12127" sId="1">
    <oc r="A68" t="inlineStr">
      <is>
        <t>Основное мероприятие "Изготовление комплектов памятных медалей "100 лет Селенгинского района Республики Бурятия"</t>
      </is>
    </oc>
    <nc r="A68" t="inlineStr">
      <is>
        <t>Основное мероприятие "Изготовление атрибутики с логотипом Селенгинского района Республики Бурятия"</t>
      </is>
    </nc>
  </rcc>
  <rcc rId="12128" sId="1" numFmtId="4">
    <nc r="G70">
      <v>300</v>
    </nc>
  </rcc>
  <rcc rId="12129" sId="1">
    <nc r="G124">
      <f>200</f>
    </nc>
  </rcc>
  <rcc rId="12130" sId="1">
    <nc r="G573">
      <f>30</f>
    </nc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256" sId="1" ref="A209:XFD210" action="insertRow">
    <undo index="65535" exp="area" ref3D="1" dr="$A$489:$XFD$489" dn="Z_B67934D4_E797_41BD_A015_871403995F47_.wvu.Rows" sId="1"/>
    <undo index="65535" exp="area" ref3D="1" dr="$A$462:$XFD$462" dn="Z_B67934D4_E797_41BD_A015_871403995F47_.wvu.Rows" sId="1"/>
    <undo index="65535" exp="area" ref3D="1" dr="$A$434:$XFD$434" dn="Z_B67934D4_E797_41BD_A015_871403995F47_.wvu.Rows" sId="1"/>
    <undo index="65535" exp="area" ref3D="1" dr="$A$416:$XFD$417" dn="Z_B67934D4_E797_41BD_A015_871403995F47_.wvu.Rows" sId="1"/>
    <undo index="65535" exp="area" ref3D="1" dr="$A$406:$XFD$407" dn="Z_B67934D4_E797_41BD_A015_871403995F47_.wvu.Rows" sId="1"/>
    <undo index="65535" exp="area" ref3D="1" dr="$A$368:$XFD$372" dn="Z_B67934D4_E797_41BD_A015_871403995F47_.wvu.Rows" sId="1"/>
  </rrc>
  <rfmt sheetId="1" sqref="A209" start="0" length="0">
    <dxf>
      <font>
        <i/>
        <name val="Times New Roman"/>
        <family val="1"/>
      </font>
    </dxf>
  </rfmt>
  <rcc rId="6257" sId="1" odxf="1" dxf="1" numFmtId="30">
    <nc r="B209">
      <v>969</v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C209" start="0" length="0">
    <dxf>
      <font>
        <i/>
        <name val="Times New Roman"/>
        <family val="1"/>
      </font>
    </dxf>
  </rfmt>
  <rfmt sheetId="1" sqref="D209" start="0" length="0">
    <dxf>
      <font>
        <i/>
        <name val="Times New Roman"/>
        <family val="1"/>
      </font>
    </dxf>
  </rfmt>
  <rfmt sheetId="1" sqref="E209" start="0" length="0">
    <dxf>
      <font>
        <i/>
        <name val="Times New Roman"/>
        <family val="1"/>
      </font>
    </dxf>
  </rfmt>
  <rfmt sheetId="1" sqref="F209" start="0" length="0">
    <dxf>
      <font>
        <i/>
        <name val="Times New Roman"/>
        <family val="1"/>
      </font>
    </dxf>
  </rfmt>
  <rfmt sheetId="1" sqref="G209" start="0" length="0">
    <dxf>
      <font>
        <i/>
        <name val="Times New Roman"/>
        <family val="1"/>
      </font>
    </dxf>
  </rfmt>
  <rcc rId="6258" sId="1" numFmtId="30">
    <nc r="B210">
      <v>969</v>
    </nc>
  </rcc>
  <rcc rId="6259" sId="1">
    <nc r="C209" t="inlineStr">
      <is>
        <t>07</t>
      </is>
    </nc>
  </rcc>
  <rcc rId="6260" sId="1">
    <nc r="D209" t="inlineStr">
      <is>
        <t>01</t>
      </is>
    </nc>
  </rcc>
  <rcc rId="6261" sId="1">
    <nc r="E209" t="inlineStr">
      <is>
        <t>10101 S2160</t>
      </is>
    </nc>
  </rcc>
  <rcc rId="6262" sId="1" odxf="1" dxf="1">
    <nc r="G209">
      <f>G210</f>
    </nc>
    <ndxf>
      <fill>
        <patternFill patternType="solid">
          <bgColor theme="0"/>
        </patternFill>
      </fill>
    </ndxf>
  </rcc>
  <rcc rId="6263" sId="1">
    <nc r="C210" t="inlineStr">
      <is>
        <t>07</t>
      </is>
    </nc>
  </rcc>
  <rcc rId="6264" sId="1">
    <nc r="D210" t="inlineStr">
      <is>
        <t>01</t>
      </is>
    </nc>
  </rcc>
  <rcc rId="6265" sId="1">
    <nc r="E210" t="inlineStr">
      <is>
        <t>10101 S2160</t>
      </is>
    </nc>
  </rcc>
  <rcc rId="6266" sId="1">
    <nc r="F210" t="inlineStr">
      <is>
        <t>611</t>
      </is>
    </nc>
  </rcc>
  <rcc rId="6267" sId="1" odxf="1" dxf="1">
    <nc r="G210">
      <f>71577+1431.5</f>
    </nc>
    <ndxf>
      <fill>
        <patternFill patternType="solid">
          <bgColor theme="0"/>
        </patternFill>
      </fill>
    </ndxf>
  </rcc>
  <rcc rId="6268" sId="1">
    <nc r="A209" t="inlineStr">
      <is>
        <t>Софинансирование расходных обязательств муниципальных районов (городских округов)</t>
      </is>
    </nc>
  </rcc>
  <rcc rId="6269" sId="1">
    <nc r="A210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</rcc>
  <rcc rId="6270" sId="1">
    <oc r="G202">
      <f>G203+G207+G205</f>
    </oc>
    <nc r="G202">
      <f>G203+G207+G205+G209</f>
    </nc>
  </rcc>
</revisions>
</file>

<file path=xl/revisions/revisionLog3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2131" sId="1" ref="A556:XFD558" action="insertRow"/>
  <rfmt sheetId="1" sqref="A556" start="0" length="0">
    <dxf>
      <font>
        <i/>
        <color indexed="8"/>
        <name val="Times New Roman"/>
        <family val="1"/>
      </font>
      <fill>
        <patternFill patternType="none"/>
      </fill>
      <alignment horizontal="general" vertical="top"/>
    </dxf>
  </rfmt>
  <rcc rId="12132" sId="1" odxf="1" dxf="1">
    <nc r="B556" t="inlineStr">
      <is>
        <t>976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2133" sId="1" odxf="1" dxf="1">
    <nc r="C556" t="inlineStr">
      <is>
        <t>04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2134" sId="1" odxf="1" dxf="1">
    <nc r="D556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556" start="0" length="0">
    <dxf>
      <font>
        <i/>
        <name val="Times New Roman"/>
        <family val="1"/>
      </font>
    </dxf>
  </rfmt>
  <rfmt sheetId="1" sqref="F556" start="0" length="0">
    <dxf>
      <font>
        <i/>
        <name val="Times New Roman"/>
        <family val="1"/>
      </font>
    </dxf>
  </rfmt>
  <rcc rId="12135" sId="1" odxf="1" dxf="1">
    <nc r="G556">
      <f>G557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2136" sId="1" odxf="1" dxf="1">
    <nc r="A557" t="inlineStr">
      <is>
        <t>Прочие мероприятия , связанные с выполнением обязательств ОМСУ</t>
      </is>
    </nc>
    <odxf>
      <font>
        <i val="0"/>
        <color indexed="8"/>
        <name val="Times New Roman"/>
        <family val="1"/>
      </font>
      <fill>
        <patternFill patternType="solid"/>
      </fill>
      <alignment horizontal="left" vertical="center"/>
    </odxf>
    <ndxf>
      <font>
        <i/>
        <color indexed="8"/>
        <name val="Times New Roman"/>
        <family val="1"/>
      </font>
      <fill>
        <patternFill patternType="none"/>
      </fill>
      <alignment horizontal="general" vertical="top"/>
    </ndxf>
  </rcc>
  <rcc rId="12137" sId="1" odxf="1" dxf="1">
    <nc r="B557" t="inlineStr">
      <is>
        <t>976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2138" sId="1" odxf="1" dxf="1">
    <nc r="C557" t="inlineStr">
      <is>
        <t>04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2139" sId="1" odxf="1" dxf="1">
    <nc r="D557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557" start="0" length="0">
    <dxf>
      <font>
        <i/>
        <name val="Times New Roman"/>
        <family val="1"/>
      </font>
    </dxf>
  </rfmt>
  <rfmt sheetId="1" sqref="F557" start="0" length="0">
    <dxf>
      <font>
        <i/>
        <name val="Times New Roman"/>
        <family val="1"/>
      </font>
    </dxf>
  </rfmt>
  <rcc rId="12140" sId="1" odxf="1" dxf="1">
    <nc r="G557">
      <f>G558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2141" sId="1">
    <nc r="A558" t="inlineStr">
      <is>
        <t>Прочие закупки товаров, работ и услуг для государственных (муниципальных) нужд</t>
      </is>
    </nc>
  </rcc>
  <rcc rId="12142" sId="1">
    <nc r="B558" t="inlineStr">
      <is>
        <t>976</t>
      </is>
    </nc>
  </rcc>
  <rcc rId="12143" sId="1">
    <nc r="C558" t="inlineStr">
      <is>
        <t>04</t>
      </is>
    </nc>
  </rcc>
  <rcc rId="12144" sId="1">
    <nc r="D558" t="inlineStr">
      <is>
        <t>05</t>
      </is>
    </nc>
  </rcc>
  <rcc rId="12145" sId="1">
    <nc r="F558" t="inlineStr">
      <is>
        <t>244</t>
      </is>
    </nc>
  </rcc>
  <rrc rId="12146" sId="1" ref="A559:XFD561" action="insertRow"/>
  <rfmt sheetId="1" sqref="A559" start="0" length="0">
    <dxf>
      <font>
        <i/>
        <color indexed="8"/>
        <name val="Times New Roman"/>
        <family val="1"/>
      </font>
      <fill>
        <patternFill patternType="none"/>
      </fill>
      <alignment horizontal="general" vertical="top"/>
    </dxf>
  </rfmt>
  <rcc rId="12147" sId="1" odxf="1" dxf="1">
    <nc r="B559" t="inlineStr">
      <is>
        <t>976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2148" sId="1" odxf="1" dxf="1">
    <nc r="C559" t="inlineStr">
      <is>
        <t>04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2149" sId="1" odxf="1" dxf="1">
    <nc r="D559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559" start="0" length="0">
    <dxf>
      <font>
        <i/>
        <name val="Times New Roman"/>
        <family val="1"/>
      </font>
    </dxf>
  </rfmt>
  <rfmt sheetId="1" sqref="F559" start="0" length="0">
    <dxf>
      <font>
        <i/>
        <name val="Times New Roman"/>
        <family val="1"/>
      </font>
    </dxf>
  </rfmt>
  <rcc rId="12150" sId="1" odxf="1" dxf="1">
    <nc r="G559">
      <f>G560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2151" sId="1" odxf="1" dxf="1">
    <nc r="A560" t="inlineStr">
      <is>
        <t>Прочие мероприятия , связанные с выполнением обязательств ОМСУ</t>
      </is>
    </nc>
    <odxf>
      <font>
        <i val="0"/>
        <color indexed="8"/>
        <name val="Times New Roman"/>
        <family val="1"/>
      </font>
      <fill>
        <patternFill patternType="solid"/>
      </fill>
      <alignment horizontal="left" vertical="center"/>
    </odxf>
    <ndxf>
      <font>
        <i/>
        <color indexed="8"/>
        <name val="Times New Roman"/>
        <family val="1"/>
      </font>
      <fill>
        <patternFill patternType="none"/>
      </fill>
      <alignment horizontal="general" vertical="top"/>
    </ndxf>
  </rcc>
  <rcc rId="12152" sId="1" odxf="1" dxf="1">
    <nc r="B560" t="inlineStr">
      <is>
        <t>976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2153" sId="1" odxf="1" dxf="1">
    <nc r="C560" t="inlineStr">
      <is>
        <t>04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2154" sId="1" odxf="1" dxf="1">
    <nc r="D560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560" start="0" length="0">
    <dxf>
      <font>
        <i/>
        <name val="Times New Roman"/>
        <family val="1"/>
      </font>
    </dxf>
  </rfmt>
  <rfmt sheetId="1" sqref="F560" start="0" length="0">
    <dxf>
      <font>
        <i/>
        <name val="Times New Roman"/>
        <family val="1"/>
      </font>
    </dxf>
  </rfmt>
  <rcc rId="12155" sId="1" odxf="1" dxf="1">
    <nc r="G560">
      <f>G561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2156" sId="1">
    <nc r="A561" t="inlineStr">
      <is>
        <t>Прочие закупки товаров, работ и услуг для государственных (муниципальных) нужд</t>
      </is>
    </nc>
  </rcc>
  <rcc rId="12157" sId="1">
    <nc r="B561" t="inlineStr">
      <is>
        <t>976</t>
      </is>
    </nc>
  </rcc>
  <rcc rId="12158" sId="1">
    <nc r="C561" t="inlineStr">
      <is>
        <t>04</t>
      </is>
    </nc>
  </rcc>
  <rcc rId="12159" sId="1">
    <nc r="D561" t="inlineStr">
      <is>
        <t>05</t>
      </is>
    </nc>
  </rcc>
  <rcc rId="12160" sId="1">
    <nc r="F561" t="inlineStr">
      <is>
        <t>244</t>
      </is>
    </nc>
  </rcc>
  <rcc rId="12161" sId="1">
    <nc r="E556" t="inlineStr">
      <is>
        <t>06080 00000</t>
      </is>
    </nc>
  </rcc>
  <rcc rId="12162" sId="1">
    <nc r="E557" t="inlineStr">
      <is>
        <t>06080 82900</t>
      </is>
    </nc>
  </rcc>
  <rcc rId="12163" sId="1">
    <nc r="E558" t="inlineStr">
      <is>
        <t>06080 82900</t>
      </is>
    </nc>
  </rcc>
  <rcc rId="12164" sId="1" numFmtId="4">
    <nc r="G558">
      <v>100</v>
    </nc>
  </rcc>
  <rcc rId="12165" sId="1">
    <nc r="E559" t="inlineStr">
      <is>
        <t>06090 00000</t>
      </is>
    </nc>
  </rcc>
  <rcc rId="12166" sId="1">
    <nc r="E560" t="inlineStr">
      <is>
        <t>06090 82900</t>
      </is>
    </nc>
  </rcc>
  <rcc rId="12167" sId="1">
    <nc r="E561" t="inlineStr">
      <is>
        <t>06090 82900</t>
      </is>
    </nc>
  </rcc>
  <rcc rId="12168" sId="1" numFmtId="4">
    <nc r="G561">
      <v>100</v>
    </nc>
  </rcc>
  <rcc rId="12169" sId="1" numFmtId="4">
    <nc r="G555">
      <v>100</v>
    </nc>
  </rcc>
  <rcc rId="12170" sId="1">
    <oc r="G552">
      <f>G553</f>
    </oc>
    <nc r="G552">
      <f>G553+G556+G559</f>
    </nc>
  </rcc>
  <rcc rId="12171" sId="1" xfDxf="1" dxf="1">
    <nc r="A556" t="inlineStr">
      <is>
        <t>Основное мероприятие "Реализация проекта по развитию и поддержке сел "Социальная отара" по линии Буддийской традиционной Сангхи России на территории Селенгинского района"</t>
      </is>
    </nc>
    <ndxf>
      <font>
        <i/>
        <name val="Times New Roman"/>
        <family val="1"/>
      </font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172" sId="1" xfDxf="1" dxf="1">
    <nc r="A559" t="inlineStr">
      <is>
        <t>Основное мероприятие "Фестиваль фермерской продукции - Ферм-Фест 2024"</t>
      </is>
    </nc>
    <ndxf>
      <font>
        <i/>
        <name val="Times New Roman"/>
        <family val="1"/>
      </font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F5AA4F86-B486-4943-8417-E7BB5F004EDE}" action="delete"/>
  <rdn rId="0" localSheetId="1" customView="1" name="Z_F5AA4F86_B486_4943_8417_E7BB5F004EDE_.wvu.PrintArea" hidden="1" oldHidden="1">
    <formula>Ведом.структура!$A$1:$G$625</formula>
    <oldFormula>Ведом.структура!$A$1:$G$625</oldFormula>
  </rdn>
  <rdn rId="0" localSheetId="1" customView="1" name="Z_F5AA4F86_B486_4943_8417_E7BB5F004EDE_.wvu.FilterData" hidden="1" oldHidden="1">
    <formula>Ведом.структура!$A$13:$G$625</formula>
    <oldFormula>Ведом.структура!$A$13:$G$625</oldFormula>
  </rdn>
  <rcv guid="{F5AA4F86-B486-4943-8417-E7BB5F004EDE}" action="add"/>
</revisions>
</file>

<file path=xl/revisions/revisionLog3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175" sId="1">
    <oc r="G163">
      <f>511.5</f>
    </oc>
    <nc r="G163">
      <f>511.5+511.5</f>
    </nc>
  </rcc>
  <rcc rId="12176" sId="1" numFmtId="4">
    <nc r="G169">
      <v>5941.11168</v>
    </nc>
  </rcc>
  <rcc rId="12177" sId="1" numFmtId="4">
    <nc r="G159">
      <v>963.3</v>
    </nc>
  </rcc>
  <rfmt sheetId="1" sqref="G159" start="0" length="2147483647">
    <dxf>
      <font>
        <b val="0"/>
      </font>
    </dxf>
  </rfmt>
  <rfmt sheetId="1" sqref="A158:G158" start="0" length="2147483647">
    <dxf>
      <font>
        <i val="0"/>
      </font>
    </dxf>
  </rfmt>
  <rfmt sheetId="1" sqref="A158:G158" start="0" length="2147483647">
    <dxf>
      <font>
        <i/>
      </font>
    </dxf>
  </rfmt>
  <rrc rId="12178" sId="1" ref="A160:XFD160" action="deleteRow">
    <undo index="0" exp="ref" v="1" dr="G160" r="G157" sId="1"/>
    <rfmt sheetId="1" xfDxf="1" sqref="A160:XFD160" start="0" length="0">
      <dxf>
        <font>
          <i/>
          <name val="Times New Roman CYR"/>
          <family val="1"/>
        </font>
        <alignment wrapText="1"/>
      </dxf>
    </rfmt>
    <rcc rId="0" sId="1" dxf="1">
      <nc r="A160" t="inlineStr">
        <is>
          <t>Прочие мероприятия , связанные с выполнением обязательств ОМСУ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60" t="inlineStr">
        <is>
          <t>968</t>
        </is>
      </nc>
      <ndxf>
        <font>
          <color indexed="8"/>
          <name val="Times New Roman"/>
          <family val="1"/>
        </font>
        <numFmt numFmtId="30" formatCode="@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0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60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60" t="inlineStr">
        <is>
          <t>99900 82900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6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60">
        <f>SUM(G161:G161)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179" sId="1" ref="A160:XFD160" action="deleteRow">
    <rfmt sheetId="1" xfDxf="1" sqref="A160:XFD160" start="0" length="0">
      <dxf>
        <font>
          <i/>
          <name val="Times New Roman CYR"/>
          <family val="1"/>
        </font>
        <alignment wrapText="1"/>
      </dxf>
    </rfmt>
    <rcc rId="0" sId="1" dxf="1">
      <nc r="A160" t="inlineStr">
        <is>
          <t>Прочие закупки товаров, работ и услуг для государственных (муниципальных) нужд</t>
        </is>
      </nc>
      <ndxf>
        <font>
          <i val="0"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60" t="inlineStr">
        <is>
          <t>968</t>
        </is>
      </nc>
      <ndxf>
        <font>
          <i val="0"/>
          <color indexed="8"/>
          <name val="Times New Roman"/>
          <family val="1"/>
        </font>
        <numFmt numFmtId="30" formatCode="@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0" t="inlineStr">
        <is>
          <t>05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60" t="inlineStr">
        <is>
          <t>02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60" t="inlineStr">
        <is>
          <t>99900 82900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60" t="inlineStr">
        <is>
          <t>244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60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2180" sId="1">
    <oc r="G157">
      <f>#REF!+G160+G158</f>
    </oc>
    <nc r="G157">
      <f>G160+G158</f>
    </nc>
  </rcc>
</revisions>
</file>

<file path=xl/revisions/revisionLog3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181" sId="1" numFmtId="4">
    <nc r="G310">
      <v>1838.3</v>
    </nc>
  </rcc>
  <rcc rId="12182" sId="1" numFmtId="4">
    <nc r="G309">
      <v>100</v>
    </nc>
  </rcc>
  <rcc rId="12183" sId="1" numFmtId="4">
    <nc r="G311">
      <v>1600</v>
    </nc>
  </rcc>
  <rcc rId="12184" sId="1" numFmtId="4">
    <nc r="G312">
      <v>500</v>
    </nc>
  </rcc>
  <rcc rId="12185" sId="1" numFmtId="4">
    <nc r="G308">
      <v>6087.3</v>
    </nc>
  </rcc>
</revisions>
</file>

<file path=xl/revisions/revisionLog3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186" sId="1" numFmtId="4">
    <nc r="G333">
      <v>5337.7</v>
    </nc>
  </rcc>
  <rcc rId="12187" sId="1" numFmtId="4">
    <nc r="G334">
      <v>32</v>
    </nc>
  </rcc>
  <rcc rId="12188" sId="1" numFmtId="4">
    <nc r="G335">
      <v>1612</v>
    </nc>
  </rcc>
  <rcc rId="12189" sId="1" numFmtId="4">
    <nc r="G337">
      <v>207</v>
    </nc>
  </rcc>
  <rcc rId="12190" sId="1" numFmtId="4">
    <nc r="G338">
      <v>65</v>
    </nc>
  </rcc>
  <rcc rId="12191" sId="1">
    <nc r="G341">
      <f>250+30+30</f>
    </nc>
  </rcc>
  <rcc rId="12192" sId="1" numFmtId="4">
    <nc r="G344">
      <v>198.9</v>
    </nc>
  </rcc>
  <rcc rId="12193" sId="1">
    <oc r="G346">
      <f>9321</f>
    </oc>
    <nc r="G346">
      <f>9321+288.3</f>
    </nc>
  </rcc>
  <rcc rId="12194" sId="1" numFmtId="4">
    <nc r="G361">
      <v>0</v>
    </nc>
  </rcc>
  <rcc rId="12195" sId="1" numFmtId="4">
    <nc r="G365">
      <v>320</v>
    </nc>
  </rcc>
  <rrc rId="12196" sId="1" ref="A358:XFD358" action="deleteRow">
    <undo index="65535" exp="ref" v="1" dr="G358" r="G357" sId="1"/>
    <rfmt sheetId="1" xfDxf="1" sqref="A358:XFD358" start="0" length="0">
      <dxf>
        <font>
          <name val="Times New Roman CYR"/>
          <family val="1"/>
        </font>
        <alignment wrapText="1"/>
      </dxf>
    </rfmt>
    <rcc rId="0" sId="1" dxf="1">
      <nc r="A358" t="inlineStr">
        <is>
          <t>Подпрограмма «Повышение качества управления муниципальным имуществом и земельными участками на территории Селенгинского района»</t>
        </is>
      </nc>
      <ndxf>
        <font>
          <b/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58" t="inlineStr">
        <is>
          <t>971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58" t="inlineStr">
        <is>
          <t>04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58" t="inlineStr">
        <is>
          <t>12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58" t="inlineStr">
        <is>
          <t>04100 00000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58" start="0" length="0">
      <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58">
        <f>G359</f>
      </nc>
      <ndxf>
        <font>
          <b/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197" sId="1" ref="A358:XFD358" action="deleteRow">
    <rfmt sheetId="1" xfDxf="1" sqref="A358:XFD358" start="0" length="0">
      <dxf>
        <font>
          <name val="Times New Roman CYR"/>
          <family val="1"/>
        </font>
        <alignment wrapText="1"/>
      </dxf>
    </rfmt>
    <rcc rId="0" sId="1" dxf="1">
      <nc r="A358" t="inlineStr">
        <is>
          <t>Основное мероприятие "Обеспечение проведения кадастровых работ по объектам недвижимости, земельных участков"</t>
        </is>
      </nc>
      <ndxf>
        <font>
          <i/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358">
        <v>971</v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58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58" t="inlineStr">
        <is>
          <t>12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58" t="inlineStr">
        <is>
          <t>04103 00000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58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58">
        <f>G359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198" sId="1" ref="A358:XFD358" action="deleteRow">
    <rfmt sheetId="1" xfDxf="1" sqref="A358:XFD358" start="0" length="0">
      <dxf>
        <font>
          <i/>
          <name val="Times New Roman CYR"/>
          <family val="1"/>
        </font>
        <alignment wrapText="1"/>
      </dxf>
    </rfmt>
    <rcc rId="0" sId="1" dxf="1">
      <nc r="A358" t="inlineStr">
        <is>
          <t>Подготовка проектов межевания и проведение кадастровых работ в отношении земельных участков, выделяемых в счет земельных долей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58" t="inlineStr">
        <is>
          <t>971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58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58" t="inlineStr">
        <is>
          <t>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58" t="inlineStr">
        <is>
          <t>04103 S2310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5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58">
        <f>G359</f>
      </nc>
      <ndxf>
        <font>
          <name val="Times New Roman"/>
          <family val="1"/>
        </font>
        <numFmt numFmtId="165" formatCode="0.00000"/>
        <fill>
          <patternFill patternType="solid">
            <bgColor rgb="FF92D05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199" sId="1" ref="A358:XFD358" action="deleteRow">
    <rfmt sheetId="1" xfDxf="1" sqref="A358:XFD358" start="0" length="0">
      <dxf>
        <font>
          <name val="Times New Roman CYR"/>
          <family val="1"/>
        </font>
        <alignment wrapText="1"/>
      </dxf>
    </rfmt>
    <rcc rId="0" sId="1" dxf="1">
      <nc r="A358" t="inlineStr">
        <is>
          <t>Прочие закупки товаров, работ и услуг для государственных (муниципальных) нужд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58" t="inlineStr">
        <is>
          <t>971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58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58" t="inlineStr">
        <is>
          <t>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58" t="inlineStr">
        <is>
          <t>04103 S2310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58" t="inlineStr">
        <is>
          <t>244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58">
        <v>0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12200" sId="1">
    <oc r="G357">
      <f>G358+#REF!</f>
    </oc>
    <nc r="G357">
      <f>G358</f>
    </nc>
  </rcc>
</revisions>
</file>

<file path=xl/revisions/revisionLog3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201" sId="1" numFmtId="4">
    <nc r="G569">
      <v>2134.1</v>
    </nc>
  </rcc>
  <rcc rId="12202" sId="1" numFmtId="4">
    <nc r="G570">
      <v>50</v>
    </nc>
  </rcc>
  <rcc rId="12203" sId="1" numFmtId="4">
    <nc r="G571">
      <v>644.5</v>
    </nc>
  </rcc>
  <rcc rId="12204" sId="1" numFmtId="4">
    <nc r="G572">
      <v>74.7</v>
    </nc>
  </rcc>
  <rcc rId="12205" sId="1">
    <oc r="G573">
      <f>30</f>
    </oc>
    <nc r="G573">
      <f>30+215</f>
    </nc>
  </rcc>
  <rrc rId="12206" sId="1" ref="A574:XFD574" action="insertRow"/>
  <rcc rId="12207" sId="1">
    <nc r="B574" t="inlineStr">
      <is>
        <t>976</t>
      </is>
    </nc>
  </rcc>
  <rcc rId="12208" sId="1">
    <nc r="C574" t="inlineStr">
      <is>
        <t>04</t>
      </is>
    </nc>
  </rcc>
  <rcc rId="12209" sId="1">
    <nc r="D574" t="inlineStr">
      <is>
        <t>05</t>
      </is>
    </nc>
  </rcc>
  <rcc rId="12210" sId="1">
    <nc r="E574" t="inlineStr">
      <is>
        <t>99900 83510</t>
      </is>
    </nc>
  </rcc>
  <rcc rId="12211" sId="1">
    <nc r="F574" t="inlineStr">
      <is>
        <t>852</t>
      </is>
    </nc>
  </rcc>
  <rcc rId="12212" sId="1" numFmtId="4">
    <nc r="G574">
      <v>2</v>
    </nc>
  </rcc>
  <rcc rId="12213" sId="1">
    <oc r="G568">
      <f>SUM(G569:G573)</f>
    </oc>
    <nc r="G568">
      <f>SUM(G569:G574)</f>
    </nc>
  </rcc>
  <rcc rId="12214" sId="1" xfDxf="1" dxf="1">
    <nc r="A574" t="inlineStr">
      <is>
        <t>Уплата прочих налогов, сборов</t>
      </is>
    </nc>
    <ndxf>
      <font>
        <color indexed="8"/>
        <name val="Times New Roman"/>
        <family val="1"/>
      </font>
      <fill>
        <patternFill patternType="solid"/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3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215" sId="1">
    <nc r="G579">
      <f>400</f>
    </nc>
  </rcc>
  <rcc rId="12216" sId="1" numFmtId="4">
    <nc r="G586">
      <v>5157.6000000000004</v>
    </nc>
  </rcc>
  <rcc rId="12217" sId="1" numFmtId="4">
    <nc r="G587">
      <v>1557.6</v>
    </nc>
  </rcc>
  <rrc rId="12218" sId="1" ref="A587:XFD587" action="insertRow"/>
  <rcc rId="12219" sId="1">
    <nc r="B587" t="inlineStr">
      <is>
        <t>977</t>
      </is>
    </nc>
  </rcc>
  <rcc rId="12220" sId="1">
    <nc r="C587" t="inlineStr">
      <is>
        <t>01</t>
      </is>
    </nc>
  </rcc>
  <rcc rId="12221" sId="1">
    <nc r="D587" t="inlineStr">
      <is>
        <t>13</t>
      </is>
    </nc>
  </rcc>
  <rcc rId="12222" sId="1">
    <nc r="E587" t="inlineStr">
      <is>
        <t>99900 83220</t>
      </is>
    </nc>
  </rcc>
  <rcc rId="12223" sId="1">
    <nc r="F587" t="inlineStr">
      <is>
        <t>112</t>
      </is>
    </nc>
  </rcc>
  <rcc rId="12224" sId="1" odxf="1" dxf="1">
    <nc r="A587" t="inlineStr">
      <is>
        <t>Иные выплаты персоналу учреждений, за исключением фонда оплаты труда</t>
      </is>
    </nc>
    <ndxf>
      <fill>
        <patternFill patternType="solid">
          <bgColor theme="0"/>
        </patternFill>
      </fill>
    </ndxf>
  </rcc>
  <rcc rId="12225" sId="1" numFmtId="4">
    <nc r="G587">
      <v>50</v>
    </nc>
  </rcc>
  <rcc rId="12226" sId="1">
    <oc r="F589" t="inlineStr">
      <is>
        <t>121</t>
      </is>
    </oc>
    <nc r="F589" t="inlineStr">
      <is>
        <t>242</t>
      </is>
    </nc>
  </rcc>
  <rcc rId="12227" sId="1">
    <oc r="F590" t="inlineStr">
      <is>
        <t>122</t>
      </is>
    </oc>
    <nc r="F590" t="inlineStr">
      <is>
        <t>244</t>
      </is>
    </nc>
  </rcc>
  <rcc rId="12228" sId="1">
    <oc r="A589" t="inlineStr">
      <is>
        <t>Фонд оплаты труда государственных (муниципальных) органов</t>
      </is>
    </oc>
    <nc r="A589" t="inlineStr">
      <is>
        <t>Закупка товаров, работ и услуг в сфере информационно-коммуникационных технологий</t>
      </is>
    </nc>
  </rcc>
  <rcc rId="12229" sId="1">
    <oc r="A590" t="inlineStr">
      <is>
        <t>Иные выплаты персоналу, за исключением фонда оплаты труда</t>
      </is>
    </oc>
    <nc r="A590" t="inlineStr">
      <is>
        <t>Прочие закупки товаров, работ и услуг для государственных (муниципальных) нужд</t>
      </is>
    </nc>
  </rcc>
  <rcc rId="12230" sId="1" numFmtId="4">
    <nc r="G589">
      <v>66.900000000000006</v>
    </nc>
  </rcc>
  <rcc rId="12231" sId="1" numFmtId="4">
    <nc r="G590">
      <v>25</v>
    </nc>
  </rcc>
  <rrc rId="12232" sId="1" ref="A591:XFD591" action="deleteRow">
    <undo index="65535" exp="area" dr="G586:G591" r="G585" sId="1"/>
    <rfmt sheetId="1" xfDxf="1" sqref="A591:XFD591" start="0" length="0">
      <dxf>
        <font>
          <name val="Times New Roman CYR"/>
          <family val="1"/>
        </font>
        <alignment wrapText="1"/>
      </dxf>
    </rfmt>
    <rcc rId="0" sId="1" dxf="1">
      <nc r="A591" t="inlineStr">
        <is>
  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91" t="inlineStr">
        <is>
          <t>977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91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91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91" t="inlineStr">
        <is>
          <t>99900 83220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91" t="inlineStr">
        <is>
          <t>129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591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</revisions>
</file>

<file path=xl/revisions/revisionLog3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233" sId="1" numFmtId="4">
    <oc r="G590">
      <v>25</v>
    </oc>
    <nc r="G590">
      <f>25+7+20</f>
    </nc>
  </rcc>
  <rcc rId="12234" sId="1">
    <oc r="G124">
      <f>200</f>
    </oc>
    <nc r="G124">
      <f>200+110</f>
    </nc>
  </rcc>
</revisions>
</file>

<file path=xl/revisions/revisionLog3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235" sId="1">
    <oc r="G590">
      <f>25+7+20</f>
    </oc>
    <nc r="G590">
      <f>25+7+20+16.9</f>
    </nc>
  </rcc>
</revisions>
</file>

<file path=xl/revisions/revisionLog3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236" sId="1" numFmtId="4">
    <oc r="G233">
      <v>8319</v>
    </oc>
    <nc r="G233">
      <f>8319+437.8</f>
    </nc>
  </rcc>
</revisions>
</file>

<file path=xl/revisions/revisionLog3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237" sId="1" numFmtId="4">
    <nc r="G292">
      <v>200</v>
    </nc>
  </rcc>
  <rcc rId="12238" sId="1" numFmtId="4">
    <nc r="G295">
      <v>98</v>
    </nc>
  </rcc>
  <rcc rId="12239" sId="1" numFmtId="4">
    <nc r="G423">
      <v>360</v>
    </nc>
  </rcc>
  <rcc rId="12240" sId="1" numFmtId="4">
    <nc r="G457">
      <v>151</v>
    </nc>
  </rcc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402" sId="1" ref="A441:XFD441" action="deleteRow">
    <undo index="65535" exp="ref" v="1" dr="G441" r="G438" sId="1"/>
    <undo index="65535" exp="area" ref3D="1" dr="$A$538:$XFD$538" dn="Z_73FC67B9_3A5E_4402_A781_D3BF0209130F_.wvu.Rows" sId="1"/>
    <undo index="65535" exp="area" ref3D="1" dr="$A$543:$XFD$543" dn="Z_B67934D4_E797_41BD_A015_871403995F47_.wvu.Rows" sId="1"/>
    <undo index="65535" exp="area" ref3D="1" dr="$A$513:$XFD$513" dn="Z_B67934D4_E797_41BD_A015_871403995F47_.wvu.Rows" sId="1"/>
    <undo index="65535" exp="area" ref3D="1" dr="$A$483:$XFD$483" dn="Z_B67934D4_E797_41BD_A015_871403995F47_.wvu.Rows" sId="1"/>
    <undo index="65535" exp="area" ref3D="1" dr="$A$456:$XFD$457" dn="Z_B67934D4_E797_41BD_A015_871403995F47_.wvu.Rows" sId="1"/>
    <undo index="65535" exp="area" ref3D="1" dr="$A$444:$XFD$445" dn="Z_B67934D4_E797_41BD_A015_871403995F47_.wvu.Rows" sId="1"/>
    <rfmt sheetId="1" xfDxf="1" sqref="A441:XFD441" start="0" length="0">
      <dxf>
        <font>
          <name val="Times New Roman CYR"/>
          <family val="1"/>
        </font>
        <alignment wrapText="1"/>
      </dxf>
    </rfmt>
    <rcc rId="0" sId="1" dxf="1">
      <nc r="A441" t="inlineStr">
        <is>
          <t xml:space="preserve">На поддержку отрасли культуры		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41" t="inlineStr">
        <is>
          <t>973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41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41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41" t="inlineStr">
        <is>
          <t>08101 R5190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4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41">
        <f>G442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403" sId="1" ref="A441:XFD441" action="deleteRow">
    <undo index="65535" exp="area" ref3D="1" dr="$A$537:$XFD$537" dn="Z_73FC67B9_3A5E_4402_A781_D3BF0209130F_.wvu.Rows" sId="1"/>
    <undo index="65535" exp="area" ref3D="1" dr="$A$542:$XFD$542" dn="Z_B67934D4_E797_41BD_A015_871403995F47_.wvu.Rows" sId="1"/>
    <undo index="65535" exp="area" ref3D="1" dr="$A$512:$XFD$512" dn="Z_B67934D4_E797_41BD_A015_871403995F47_.wvu.Rows" sId="1"/>
    <undo index="65535" exp="area" ref3D="1" dr="$A$482:$XFD$482" dn="Z_B67934D4_E797_41BD_A015_871403995F47_.wvu.Rows" sId="1"/>
    <undo index="65535" exp="area" ref3D="1" dr="$A$455:$XFD$456" dn="Z_B67934D4_E797_41BD_A015_871403995F47_.wvu.Rows" sId="1"/>
    <undo index="65535" exp="area" ref3D="1" dr="$A$443:$XFD$444" dn="Z_B67934D4_E797_41BD_A015_871403995F47_.wvu.Rows" sId="1"/>
    <rfmt sheetId="1" xfDxf="1" sqref="A441:XFD441" start="0" length="0">
      <dxf>
        <font>
          <name val="Times New Roman CYR"/>
          <family val="1"/>
        </font>
        <alignment wrapText="1"/>
      </dxf>
    </rfmt>
    <rcc rId="0" sId="1" dxf="1">
      <nc r="A441" t="inlineStr">
        <is>
          <t>Субсидии бюджетным учреждениям на иные цели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41" t="inlineStr">
        <is>
          <t>973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41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41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41" t="inlineStr">
        <is>
          <t>08101 R5190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41" t="inlineStr">
        <is>
          <t>612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41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5404" sId="1">
    <oc r="G438">
      <f>G439+G441+#REF!</f>
    </oc>
    <nc r="G438">
      <f>G439+G441</f>
    </nc>
  </rcc>
  <rrc rId="5405" sId="1" ref="A447:XFD447" action="deleteRow">
    <undo index="65535" exp="ref" v="1" dr="G447" r="G444" sId="1"/>
    <undo index="65535" exp="area" ref3D="1" dr="$A$536:$XFD$536" dn="Z_73FC67B9_3A5E_4402_A781_D3BF0209130F_.wvu.Rows" sId="1"/>
    <undo index="65535" exp="area" ref3D="1" dr="$A$541:$XFD$541" dn="Z_B67934D4_E797_41BD_A015_871403995F47_.wvu.Rows" sId="1"/>
    <undo index="65535" exp="area" ref3D="1" dr="$A$511:$XFD$511" dn="Z_B67934D4_E797_41BD_A015_871403995F47_.wvu.Rows" sId="1"/>
    <undo index="65535" exp="area" ref3D="1" dr="$A$481:$XFD$481" dn="Z_B67934D4_E797_41BD_A015_871403995F47_.wvu.Rows" sId="1"/>
    <undo index="65535" exp="area" ref3D="1" dr="$A$454:$XFD$455" dn="Z_B67934D4_E797_41BD_A015_871403995F47_.wvu.Rows" sId="1"/>
    <rfmt sheetId="1" xfDxf="1" sqref="A447:XFD447" start="0" length="0">
      <dxf>
        <font>
          <i/>
          <name val="Times New Roman CYR"/>
          <family val="1"/>
        </font>
        <alignment wrapText="1"/>
      </dxf>
    </rfmt>
    <rcc rId="0" sId="1" dxf="1">
      <nc r="A447" t="inlineStr">
        <is>
          <t>Создание виртуальных концертных залов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47" t="inlineStr">
        <is>
          <t>973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47" t="inlineStr">
        <is>
          <t xml:space="preserve">08 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47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47" t="inlineStr">
        <is>
          <t>082A354530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4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47">
        <f>G448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406" sId="1" ref="A447:XFD447" action="deleteRow">
    <undo index="65535" exp="area" ref3D="1" dr="$A$535:$XFD$535" dn="Z_73FC67B9_3A5E_4402_A781_D3BF0209130F_.wvu.Rows" sId="1"/>
    <undo index="65535" exp="area" ref3D="1" dr="$A$540:$XFD$540" dn="Z_B67934D4_E797_41BD_A015_871403995F47_.wvu.Rows" sId="1"/>
    <undo index="65535" exp="area" ref3D="1" dr="$A$510:$XFD$510" dn="Z_B67934D4_E797_41BD_A015_871403995F47_.wvu.Rows" sId="1"/>
    <undo index="65535" exp="area" ref3D="1" dr="$A$480:$XFD$480" dn="Z_B67934D4_E797_41BD_A015_871403995F47_.wvu.Rows" sId="1"/>
    <undo index="65535" exp="area" ref3D="1" dr="$A$453:$XFD$454" dn="Z_B67934D4_E797_41BD_A015_871403995F47_.wvu.Rows" sId="1"/>
    <rfmt sheetId="1" xfDxf="1" sqref="A447:XFD447" start="0" length="0">
      <dxf>
        <font>
          <name val="Times New Roman CYR"/>
          <family val="1"/>
        </font>
        <alignment wrapText="1"/>
      </dxf>
    </rfmt>
    <rcc rId="0" sId="1" dxf="1">
      <nc r="A447" t="inlineStr">
        <is>
          <t>Субсидии автономным учреждениям на иные цели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47" t="inlineStr">
        <is>
          <t>973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47" t="inlineStr">
        <is>
          <t xml:space="preserve">08 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47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47" t="inlineStr">
        <is>
          <t>082A354530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47" t="inlineStr">
        <is>
          <t>622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47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5407" sId="1" ref="A450:XFD450" action="deleteRow">
    <undo index="65535" exp="ref" v="1" dr="G450" r="G444" sId="1"/>
    <undo index="65535" exp="area" ref3D="1" dr="$A$534:$XFD$534" dn="Z_73FC67B9_3A5E_4402_A781_D3BF0209130F_.wvu.Rows" sId="1"/>
    <undo index="65535" exp="area" ref3D="1" dr="$A$539:$XFD$539" dn="Z_B67934D4_E797_41BD_A015_871403995F47_.wvu.Rows" sId="1"/>
    <undo index="65535" exp="area" ref3D="1" dr="$A$509:$XFD$509" dn="Z_B67934D4_E797_41BD_A015_871403995F47_.wvu.Rows" sId="1"/>
    <undo index="65535" exp="area" ref3D="1" dr="$A$479:$XFD$479" dn="Z_B67934D4_E797_41BD_A015_871403995F47_.wvu.Rows" sId="1"/>
    <undo index="65535" exp="area" ref3D="1" dr="$A$452:$XFD$453" dn="Z_B67934D4_E797_41BD_A015_871403995F47_.wvu.Rows" sId="1"/>
    <rfmt sheetId="1" xfDxf="1" sqref="A450:XFD450" start="0" length="0">
      <dxf>
        <font>
          <name val="Times New Roman CYR"/>
          <family val="1"/>
        </font>
        <alignment wrapText="1"/>
      </dxf>
    </rfmt>
    <rcc rId="0" sId="1" dxf="1">
      <nc r="A450" t="inlineStr">
        <is>
          <t>На обеспечение развития и укрепления материально-технической базы домов культуры в населенных пунктах с числом жителей до 50 тысяч человек</t>
        </is>
      </nc>
      <ndxf>
        <font>
          <i/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50" t="inlineStr">
        <is>
          <t>973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50" t="inlineStr">
        <is>
          <t>08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50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50" t="inlineStr">
        <is>
          <t>08201 L4670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50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50">
        <f>G451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408" sId="1" ref="A450:XFD450" action="deleteRow">
    <undo index="65535" exp="area" ref3D="1" dr="$A$533:$XFD$533" dn="Z_73FC67B9_3A5E_4402_A781_D3BF0209130F_.wvu.Rows" sId="1"/>
    <undo index="65535" exp="area" ref3D="1" dr="$A$538:$XFD$538" dn="Z_B67934D4_E797_41BD_A015_871403995F47_.wvu.Rows" sId="1"/>
    <undo index="65535" exp="area" ref3D="1" dr="$A$508:$XFD$508" dn="Z_B67934D4_E797_41BD_A015_871403995F47_.wvu.Rows" sId="1"/>
    <undo index="65535" exp="area" ref3D="1" dr="$A$478:$XFD$478" dn="Z_B67934D4_E797_41BD_A015_871403995F47_.wvu.Rows" sId="1"/>
    <undo index="65535" exp="area" ref3D="1" dr="$A$451:$XFD$452" dn="Z_B67934D4_E797_41BD_A015_871403995F47_.wvu.Rows" sId="1"/>
    <rfmt sheetId="1" xfDxf="1" sqref="A450:XFD450" start="0" length="0">
      <dxf>
        <font>
          <name val="Times New Roman CYR"/>
          <family val="1"/>
        </font>
        <alignment wrapText="1"/>
      </dxf>
    </rfmt>
    <rcc rId="0" sId="1" dxf="1">
      <nc r="A450" t="inlineStr">
        <is>
          <t>Субсидии автономным учреждениям на иные цели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50" t="inlineStr">
        <is>
          <t>973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50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50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50" t="inlineStr">
        <is>
          <t>08201 L4670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50" t="inlineStr">
        <is>
          <t>622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50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5409" sId="1">
    <oc r="G444">
      <f>G445+G447+G450+#REF!</f>
    </oc>
    <nc r="G444">
      <f>G445+G447</f>
    </nc>
  </rcc>
  <rrc rId="5410" sId="1" ref="A456:XFD456" action="deleteRow">
    <undo index="65535" exp="ref" v="1" dr="G456" r="G450" sId="1"/>
    <undo index="65535" exp="area" ref3D="1" dr="$A$532:$XFD$532" dn="Z_73FC67B9_3A5E_4402_A781_D3BF0209130F_.wvu.Rows" sId="1"/>
    <undo index="65535" exp="area" ref3D="1" dr="$A$537:$XFD$537" dn="Z_B67934D4_E797_41BD_A015_871403995F47_.wvu.Rows" sId="1"/>
    <undo index="65535" exp="area" ref3D="1" dr="$A$507:$XFD$507" dn="Z_B67934D4_E797_41BD_A015_871403995F47_.wvu.Rows" sId="1"/>
    <undo index="65535" exp="area" ref3D="1" dr="$A$477:$XFD$477" dn="Z_B67934D4_E797_41BD_A015_871403995F47_.wvu.Rows" sId="1"/>
    <rfmt sheetId="1" xfDxf="1" sqref="A456:XFD456" start="0" length="0">
      <dxf>
        <font>
          <i/>
          <name val="Times New Roman CYR"/>
          <family val="1"/>
        </font>
        <alignment wrapText="1"/>
      </dxf>
    </rfmt>
    <rcc rId="0" sId="1" dxf="1">
      <nc r="A456" t="inlineStr">
        <is>
          <t>Создание и модернизация учреждений культурно-досугового типа в сельской месности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56" t="inlineStr">
        <is>
          <t>973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56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56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56" t="inlineStr">
        <is>
          <t>084A1 55130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5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56">
        <f>G457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411" sId="1" ref="A456:XFD456" action="deleteRow">
    <undo index="65535" exp="area" ref3D="1" dr="$A$531:$XFD$531" dn="Z_73FC67B9_3A5E_4402_A781_D3BF0209130F_.wvu.Rows" sId="1"/>
    <undo index="65535" exp="area" ref3D="1" dr="$A$536:$XFD$536" dn="Z_B67934D4_E797_41BD_A015_871403995F47_.wvu.Rows" sId="1"/>
    <undo index="65535" exp="area" ref3D="1" dr="$A$506:$XFD$506" dn="Z_B67934D4_E797_41BD_A015_871403995F47_.wvu.Rows" sId="1"/>
    <undo index="65535" exp="area" ref3D="1" dr="$A$476:$XFD$476" dn="Z_B67934D4_E797_41BD_A015_871403995F47_.wvu.Rows" sId="1"/>
    <rfmt sheetId="1" xfDxf="1" sqref="A456:XFD456" start="0" length="0">
      <dxf>
        <font>
          <name val="Times New Roman CYR"/>
          <family val="1"/>
        </font>
        <alignment wrapText="1"/>
      </dxf>
    </rfmt>
    <rcc rId="0" sId="1" dxf="1">
      <nc r="A456" t="inlineStr">
        <is>
          <t>Иные межбюджетные трансферты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56" t="inlineStr">
        <is>
          <t>973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56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56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56" t="inlineStr">
        <is>
          <t>084A1 55130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56" t="inlineStr">
        <is>
          <t>540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56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5412" sId="1" ref="A456:XFD456" action="deleteRow">
    <undo index="65535" exp="ref" v="1" dr="G456" r="G450" sId="1"/>
    <undo index="65535" exp="area" ref3D="1" dr="$A$530:$XFD$530" dn="Z_73FC67B9_3A5E_4402_A781_D3BF0209130F_.wvu.Rows" sId="1"/>
    <undo index="65535" exp="area" ref3D="1" dr="$A$535:$XFD$535" dn="Z_B67934D4_E797_41BD_A015_871403995F47_.wvu.Rows" sId="1"/>
    <undo index="65535" exp="area" ref3D="1" dr="$A$505:$XFD$505" dn="Z_B67934D4_E797_41BD_A015_871403995F47_.wvu.Rows" sId="1"/>
    <undo index="65535" exp="area" ref3D="1" dr="$A$475:$XFD$475" dn="Z_B67934D4_E797_41BD_A015_871403995F47_.wvu.Rows" sId="1"/>
    <rfmt sheetId="1" xfDxf="1" sqref="A456:XFD456" start="0" length="0">
      <dxf>
        <font>
          <i/>
          <name val="Times New Roman CYR"/>
          <family val="1"/>
        </font>
        <alignment wrapText="1"/>
      </dxf>
    </rfmt>
    <rcc rId="0" sId="1" dxf="1">
      <nc r="A456" t="inlineStr">
        <is>
          <t>Поддержка отрасли культура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56" t="inlineStr">
        <is>
          <t>973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56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56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56" t="inlineStr">
        <is>
          <t>084A2 55190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5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56">
        <f>G457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413" sId="1" ref="A456:XFD456" action="deleteRow">
    <undo index="65535" exp="area" ref3D="1" dr="$A$529:$XFD$529" dn="Z_73FC67B9_3A5E_4402_A781_D3BF0209130F_.wvu.Rows" sId="1"/>
    <undo index="65535" exp="area" ref3D="1" dr="$A$534:$XFD$534" dn="Z_B67934D4_E797_41BD_A015_871403995F47_.wvu.Rows" sId="1"/>
    <undo index="65535" exp="area" ref3D="1" dr="$A$504:$XFD$504" dn="Z_B67934D4_E797_41BD_A015_871403995F47_.wvu.Rows" sId="1"/>
    <undo index="65535" exp="area" ref3D="1" dr="$A$474:$XFD$474" dn="Z_B67934D4_E797_41BD_A015_871403995F47_.wvu.Rows" sId="1"/>
    <rfmt sheetId="1" xfDxf="1" sqref="A456:XFD456" start="0" length="0">
      <dxf>
        <font>
          <name val="Times New Roman CYR"/>
          <family val="1"/>
        </font>
        <alignment wrapText="1"/>
      </dxf>
    </rfmt>
    <rcc rId="0" sId="1" dxf="1">
      <nc r="A456" t="inlineStr">
        <is>
          <t>Субсидии бюджетным учреждениям на иные цели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56" t="inlineStr">
        <is>
          <t>973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56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56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56" t="inlineStr">
        <is>
          <t>084A2 55190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56" t="inlineStr">
        <is>
          <t>612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56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5414" sId="1">
    <oc r="G450">
      <f>G451+#REF!+G456</f>
    </oc>
    <nc r="G450">
      <f>G451</f>
    </nc>
  </rcc>
  <rrc rId="5415" sId="1" ref="A459:XFD459" action="deleteRow">
    <undo index="65535" exp="ref" v="1" dr="G459" r="G456" sId="1"/>
    <undo index="65535" exp="area" ref3D="1" dr="$A$528:$XFD$528" dn="Z_73FC67B9_3A5E_4402_A781_D3BF0209130F_.wvu.Rows" sId="1"/>
    <undo index="65535" exp="area" ref3D="1" dr="$A$533:$XFD$533" dn="Z_B67934D4_E797_41BD_A015_871403995F47_.wvu.Rows" sId="1"/>
    <undo index="65535" exp="area" ref3D="1" dr="$A$503:$XFD$503" dn="Z_B67934D4_E797_41BD_A015_871403995F47_.wvu.Rows" sId="1"/>
    <undo index="65535" exp="area" ref3D="1" dr="$A$473:$XFD$473" dn="Z_B67934D4_E797_41BD_A015_871403995F47_.wvu.Rows" sId="1"/>
    <rfmt sheetId="1" xfDxf="1" sqref="A459:XFD459" start="0" length="0">
      <dxf>
        <font>
          <name val="Times New Roman CYR"/>
          <family val="1"/>
        </font>
        <alignment wrapText="1"/>
      </dxf>
    </rfmt>
    <rcc rId="0" sId="1" dxf="1">
      <nc r="A459" t="inlineStr">
        <is>
          <t>Резервные фонды местных администраций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59" t="inlineStr">
        <is>
          <t>973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59" t="inlineStr">
        <is>
          <t>08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59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59" t="inlineStr">
        <is>
          <t>99900 86000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59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59">
        <f>G460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416" sId="1" ref="A459:XFD459" action="deleteRow">
    <undo index="65535" exp="area" ref3D="1" dr="$A$527:$XFD$527" dn="Z_73FC67B9_3A5E_4402_A781_D3BF0209130F_.wvu.Rows" sId="1"/>
    <undo index="65535" exp="area" ref3D="1" dr="$A$532:$XFD$532" dn="Z_B67934D4_E797_41BD_A015_871403995F47_.wvu.Rows" sId="1"/>
    <undo index="65535" exp="area" ref3D="1" dr="$A$502:$XFD$502" dn="Z_B67934D4_E797_41BD_A015_871403995F47_.wvu.Rows" sId="1"/>
    <undo index="65535" exp="area" ref3D="1" dr="$A$472:$XFD$472" dn="Z_B67934D4_E797_41BD_A015_871403995F47_.wvu.Rows" sId="1"/>
    <rfmt sheetId="1" xfDxf="1" sqref="A459:XFD459" start="0" length="0">
      <dxf>
        <font>
          <name val="Times New Roman CYR"/>
          <family val="1"/>
        </font>
        <alignment wrapText="1"/>
      </dxf>
    </rfmt>
    <rcc rId="0" sId="1" dxf="1">
      <nc r="A459" t="inlineStr">
        <is>
          <t>Иные выплаты, за исключением фонда оплаты труда учреждений, лицам, привлекаемым согласно законодательству для выполнения отдельных полномочий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59" t="inlineStr">
        <is>
          <t>973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59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59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59" t="inlineStr">
        <is>
          <t>99900 86000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59" t="inlineStr">
        <is>
          <t>113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59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5417" sId="1">
    <oc r="G456">
      <f>G457+#REF!</f>
    </oc>
    <nc r="G456">
      <f>G457</f>
    </nc>
  </rcc>
  <rfmt sheetId="1" sqref="A461:G461" start="0" length="2147483647">
    <dxf>
      <font>
        <b/>
      </font>
    </dxf>
  </rfmt>
  <rcc rId="5418" sId="1">
    <oc r="G466">
      <f>SUM(G467:G472)</f>
    </oc>
    <nc r="G466">
      <f>SUM(G467:G472)</f>
    </nc>
  </rcc>
  <rfmt sheetId="1" sqref="F493" start="0" length="2147483647">
    <dxf>
      <font>
        <i val="0"/>
      </font>
    </dxf>
  </rfmt>
  <rrc rId="5419" sId="1" ref="A497:XFD497" action="deleteRow">
    <undo index="65535" exp="ref" v="1" dr="G497" r="G496" sId="1"/>
    <undo index="65535" exp="area" ref3D="1" dr="$A$526:$XFD$526" dn="Z_73FC67B9_3A5E_4402_A781_D3BF0209130F_.wvu.Rows" sId="1"/>
    <undo index="65535" exp="area" ref3D="1" dr="$A$531:$XFD$531" dn="Z_B67934D4_E797_41BD_A015_871403995F47_.wvu.Rows" sId="1"/>
    <undo index="65535" exp="area" ref3D="1" dr="$A$501:$XFD$501" dn="Z_B67934D4_E797_41BD_A015_871403995F47_.wvu.Rows" sId="1"/>
    <rfmt sheetId="1" xfDxf="1" sqref="A497:XFD497" start="0" length="0">
      <dxf>
        <font>
          <name val="Times New Roman CYR"/>
          <family val="1"/>
        </font>
        <alignment wrapText="1"/>
      </dxf>
    </rfmt>
    <rcc rId="0" sId="1" dxf="1">
      <nc r="A497" t="inlineStr">
        <is>
          <t>Предоставление мер социальной поддержки по оплате коммунальных услуг педагогическим работникам муниципальных образовательных организаций, специалистам муниципальных учреждений культуры, проживающим и работающим в сельских населенных пунктах, рабочих поселках (поселках городского типа) на территории Республики Бурятия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97" t="inlineStr">
        <is>
          <t>975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97" t="inlineStr">
        <is>
          <t>10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97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97" t="inlineStr">
        <is>
          <t>99900 73180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97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97">
        <f>G498</f>
      </nc>
      <ndxf>
        <font>
          <i/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5420" sId="1">
    <oc r="G496">
      <f>#REF!</f>
    </oc>
    <nc r="G496">
      <f>G497</f>
    </nc>
  </rcc>
  <rcc rId="5421" sId="1" numFmtId="4">
    <oc r="G504">
      <v>1952.3</v>
    </oc>
    <nc r="G504">
      <f>1441.3+511</f>
    </nc>
  </rcc>
  <rcc rId="5422" sId="1">
    <oc r="G510">
      <f>G512+G513+G511</f>
    </oc>
    <nc r="G510">
      <f>SUM(G511:G513)</f>
    </nc>
  </rcc>
  <rcc rId="5423" sId="1">
    <oc r="G516">
      <f>G517+G518</f>
    </oc>
    <nc r="G516">
      <f>SUM(G517:G518)</f>
    </nc>
  </rcc>
  <rcc rId="5424" sId="1">
    <oc r="G535">
      <f>SUM(G536:G541)</f>
    </oc>
    <nc r="G535">
      <f>SUM(G536:G541)</f>
    </nc>
  </rcc>
  <rcc rId="5425" sId="1">
    <oc r="G532">
      <f>G533+G534</f>
    </oc>
    <nc r="G532">
      <f>SUM(G533:G534)</f>
    </nc>
  </rcc>
</revisions>
</file>

<file path=xl/revisions/revisionLog3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241" sId="1" numFmtId="4">
    <nc r="G604">
      <v>600</v>
    </nc>
  </rcc>
</revisions>
</file>

<file path=xl/revisions/revisionLog3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242" sId="1" numFmtId="4">
    <oc r="G201">
      <v>324</v>
    </oc>
    <nc r="G201">
      <f>324+324</f>
    </nc>
  </rcc>
  <rrc rId="12243" sId="1" ref="A204:XFD204" action="deleteRow">
    <undo index="65535" exp="ref" v="1" dr="G204" r="G202" sId="1"/>
    <rfmt sheetId="1" xfDxf="1" sqref="A204:XFD204" start="0" length="0">
      <dxf>
        <font>
          <name val="Times New Roman CYR"/>
          <family val="1"/>
        </font>
        <alignment wrapText="1"/>
      </dxf>
    </rfmt>
    <rcc rId="0" sId="1" dxf="1">
      <nc r="A204" t="inlineStr">
        <is>
          <t>Субсидии бюджетным учреждениям на иные цели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204">
        <v>969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4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04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04" t="inlineStr">
        <is>
          <t>10101 83010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04" t="inlineStr">
        <is>
          <t>612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04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2244" sId="1">
    <oc r="G202">
      <f>G203+#REF!</f>
    </oc>
    <nc r="G202">
      <f>SUM(G203)</f>
    </nc>
  </rcc>
  <rcc rId="12245" sId="1" numFmtId="4">
    <nc r="G203">
      <f>42549.43</f>
    </nc>
  </rcc>
</revisions>
</file>

<file path=xl/revisions/revisionLog3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2246" sId="1" ref="A214:XFD214" action="deleteRow">
    <undo index="65535" exp="ref" v="1" dr="G214" r="G212" sId="1"/>
    <rfmt sheetId="1" xfDxf="1" sqref="A214:XFD214" start="0" length="0">
      <dxf>
        <font>
          <i/>
          <name val="Times New Roman CYR"/>
          <family val="1"/>
        </font>
        <alignment wrapText="1"/>
      </dxf>
    </rfmt>
    <rcc rId="0" sId="1" dxf="1">
      <nc r="A214" t="inlineStr">
        <is>
          <t>Субсидии бюджетным учреждениям на иные цели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14" t="inlineStr">
        <is>
          <t>969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4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14" t="inlineStr">
        <is>
          <t>02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14" t="inlineStr">
        <is>
          <t>10201 83020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14" t="inlineStr">
        <is>
          <t>612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14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2247" sId="1">
    <oc r="G212">
      <f>G213+#REF!</f>
    </oc>
    <nc r="G212">
      <f>SUM(G213)</f>
    </nc>
  </rcc>
</revisions>
</file>

<file path=xl/revisions/revisionLog3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2248" sId="1" ref="A204:XFD205" action="insertRow"/>
  <rfmt sheetId="1" sqref="A204" start="0" length="0">
    <dxf>
      <font>
        <i/>
        <name val="Times New Roman"/>
        <family val="1"/>
      </font>
    </dxf>
  </rfmt>
  <rcc rId="12249" sId="1" odxf="1" dxf="1" numFmtId="30">
    <nc r="B204">
      <v>969</v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2250" sId="1" odxf="1" dxf="1">
    <nc r="C204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2251" sId="1" odxf="1" dxf="1">
    <nc r="D204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204" start="0" length="0">
    <dxf>
      <font>
        <i/>
        <name val="Times New Roman"/>
        <family val="1"/>
      </font>
    </dxf>
  </rfmt>
  <rfmt sheetId="1" sqref="F204" start="0" length="0">
    <dxf>
      <font>
        <i/>
        <name val="Times New Roman"/>
        <family val="1"/>
      </font>
    </dxf>
  </rfmt>
  <rcc rId="12252" sId="1" odxf="1" dxf="1">
    <nc r="G204">
      <f>SUM(G205)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12253" sId="1">
    <nc r="A205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</rcc>
  <rcc rId="12254" sId="1" numFmtId="30">
    <nc r="B205">
      <v>969</v>
    </nc>
  </rcc>
  <rcc rId="12255" sId="1">
    <nc r="C205" t="inlineStr">
      <is>
        <t>07</t>
      </is>
    </nc>
  </rcc>
  <rcc rId="12256" sId="1">
    <nc r="D205" t="inlineStr">
      <is>
        <t>01</t>
      </is>
    </nc>
  </rcc>
  <rcc rId="12257" sId="1">
    <nc r="F205" t="inlineStr">
      <is>
        <t>611</t>
      </is>
    </nc>
  </rcc>
  <rcc rId="12258" sId="1">
    <nc r="E204" t="inlineStr">
      <is>
        <t>10101 S2160</t>
      </is>
    </nc>
  </rcc>
  <rcc rId="12259" sId="1">
    <nc r="E205" t="inlineStr">
      <is>
        <t>10101 S2160</t>
      </is>
    </nc>
  </rcc>
  <rcc rId="12260" sId="1">
    <oc r="G195">
      <f>G196+G202+G198+G200</f>
    </oc>
    <nc r="G195">
      <f>G196+G202+G198+G200+G204</f>
    </nc>
  </rcc>
</revisions>
</file>

<file path=xl/revisions/revisionLog3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261" sId="1" xfDxf="1" dxf="1">
    <nc r="A204" t="inlineStr">
      <is>
        <t>Исполнение расходных обязательств муниципальных районов (городских округов)</t>
      </is>
    </nc>
    <ndxf>
      <font>
        <i/>
        <name val="Times New Roman"/>
        <family val="1"/>
      </font>
      <alignment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F5AA4F86-B486-4943-8417-E7BB5F004EDE}" action="delete"/>
  <rdn rId="0" localSheetId="1" customView="1" name="Z_F5AA4F86_B486_4943_8417_E7BB5F004EDE_.wvu.PrintArea" hidden="1" oldHidden="1">
    <formula>Ведом.структура!$A$1:$G$620</formula>
    <oldFormula>Ведом.структура!$A$1:$G$620</oldFormula>
  </rdn>
  <rdn rId="0" localSheetId="1" customView="1" name="Z_F5AA4F86_B486_4943_8417_E7BB5F004EDE_.wvu.FilterData" hidden="1" oldHidden="1">
    <formula>Ведом.структура!$A$13:$G$620</formula>
    <oldFormula>Ведом.структура!$A$13:$G$620</oldFormula>
  </rdn>
  <rcv guid="{F5AA4F86-B486-4943-8417-E7BB5F004EDE}" action="add"/>
</revisions>
</file>

<file path=xl/revisions/revisionLog3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264" sId="1">
    <oc r="G219">
      <f>136340.4</f>
    </oc>
    <nc r="G219">
      <f>136340.4+14200</f>
    </nc>
  </rcc>
  <rcc rId="12265" sId="1">
    <oc r="G221">
      <f>10804.3</f>
    </oc>
    <nc r="G221">
      <f>10804.3+10804.3</f>
    </nc>
  </rcc>
  <rcc rId="12266" sId="1" numFmtId="4">
    <oc r="G223">
      <v>1523.6</v>
    </oc>
    <nc r="G223">
      <f>1523.6+47.1</f>
    </nc>
  </rcc>
  <rcc rId="12267" sId="1" numFmtId="4">
    <oc r="G227">
      <v>28827.200000000001</v>
    </oc>
    <nc r="G227">
      <f>28827.2+291.2</f>
    </nc>
  </rcc>
</revisions>
</file>

<file path=xl/revisions/revisionLog3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268" sId="1">
    <oc r="G253">
      <f>395</f>
    </oc>
    <nc r="G253">
      <f>395+12.2</f>
    </nc>
  </rcc>
</revisions>
</file>

<file path=xl/revisions/revisionLog3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269" sId="1" numFmtId="4">
    <nc r="G277">
      <v>826.2</v>
    </nc>
  </rcc>
  <rcc rId="12270" sId="1" numFmtId="4">
    <nc r="G278">
      <v>249.5</v>
    </nc>
  </rcc>
  <rcc rId="12271" sId="1">
    <nc r="G205">
      <f>121804</f>
    </nc>
  </rcc>
  <rrc rId="12272" sId="1" ref="A248:XFD250" action="insertRow"/>
  <rfmt sheetId="1" sqref="A248" start="0" length="0">
    <dxf>
      <font>
        <i/>
        <color indexed="8"/>
        <name val="Times New Roman"/>
        <family val="1"/>
      </font>
    </dxf>
  </rfmt>
  <rcc rId="12273" sId="1" odxf="1" dxf="1" numFmtId="30">
    <nc r="B248">
      <v>969</v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2274" sId="1" odxf="1" dxf="1">
    <nc r="C248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2275" sId="1" odxf="1" dxf="1">
    <nc r="D248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2276" sId="1" odxf="1" dxf="1">
    <nc r="E248" t="inlineStr">
      <is>
        <t>10301 S2120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248" start="0" length="0">
    <dxf>
      <font>
        <i/>
        <name val="Times New Roman"/>
        <family val="1"/>
      </font>
    </dxf>
  </rfmt>
  <rcc rId="12277" sId="1" odxf="1" dxf="1">
    <nc r="G248">
      <f>G249+G250</f>
    </nc>
    <odxf>
      <font>
        <i val="0"/>
        <name val="Times New Roman"/>
        <family val="1"/>
      </font>
      <fill>
        <patternFill>
          <bgColor theme="0"/>
        </patternFill>
      </fill>
    </odxf>
    <ndxf>
      <font>
        <i/>
        <name val="Times New Roman"/>
        <family val="1"/>
      </font>
      <fill>
        <patternFill>
          <bgColor rgb="FF92D050"/>
        </patternFill>
      </fill>
    </ndxf>
  </rcc>
  <rcc rId="12278" sId="1" odxf="1" dxf="1">
    <nc r="A249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  <odxf>
      <font>
        <color indexed="8"/>
        <name val="Times New Roman"/>
        <family val="1"/>
      </font>
      <fill>
        <patternFill patternType="solid"/>
      </fill>
    </odxf>
    <ndxf>
      <font>
        <color indexed="8"/>
        <name val="Times New Roman"/>
        <family val="1"/>
      </font>
      <fill>
        <patternFill patternType="none"/>
      </fill>
    </ndxf>
  </rcc>
  <rcc rId="12279" sId="1" numFmtId="30">
    <nc r="B249">
      <v>969</v>
    </nc>
  </rcc>
  <rcc rId="12280" sId="1">
    <nc r="C249" t="inlineStr">
      <is>
        <t>07</t>
      </is>
    </nc>
  </rcc>
  <rcc rId="12281" sId="1">
    <nc r="D249" t="inlineStr">
      <is>
        <t>03</t>
      </is>
    </nc>
  </rcc>
  <rcc rId="12282" sId="1">
    <nc r="E249" t="inlineStr">
      <is>
        <t>10301 S2120</t>
      </is>
    </nc>
  </rcc>
  <rcc rId="12283" sId="1">
    <nc r="F249" t="inlineStr">
      <is>
        <t>611</t>
      </is>
    </nc>
  </rcc>
  <rcc rId="12284" sId="1" numFmtId="4">
    <nc r="G249">
      <v>7262.6</v>
    </nc>
  </rcc>
  <rcc rId="12285" sId="1">
    <nc r="H249">
      <v>30260.7</v>
    </nc>
  </rcc>
  <rcc rId="12286" sId="1">
    <nc r="A250" t="inlineStr">
      <is>
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</rcc>
  <rcc rId="12287" sId="1" numFmtId="30">
    <nc r="B250">
      <v>969</v>
    </nc>
  </rcc>
  <rcc rId="12288" sId="1">
    <nc r="C250" t="inlineStr">
      <is>
        <t>07</t>
      </is>
    </nc>
  </rcc>
  <rcc rId="12289" sId="1">
    <nc r="D250" t="inlineStr">
      <is>
        <t>03</t>
      </is>
    </nc>
  </rcc>
  <rcc rId="12290" sId="1">
    <nc r="E250" t="inlineStr">
      <is>
        <t>10301 S2120</t>
      </is>
    </nc>
  </rcc>
  <rcc rId="12291" sId="1">
    <nc r="F250" t="inlineStr">
      <is>
        <t>621</t>
      </is>
    </nc>
  </rcc>
  <rcc rId="12292" sId="1" numFmtId="4">
    <nc r="G250">
      <v>22998.1</v>
    </nc>
  </rcc>
  <rcc rId="12293" sId="1" numFmtId="4">
    <oc r="G247">
      <v>22998.1</v>
    </oc>
    <nc r="G247">
      <v>21083</v>
    </nc>
  </rcc>
  <rcc rId="12294" sId="1" numFmtId="4">
    <oc r="G246">
      <v>7262.6</v>
    </oc>
    <nc r="G246">
      <v>10888.4</v>
    </nc>
  </rcc>
  <rcc rId="12295" sId="1">
    <oc r="E245" t="inlineStr">
      <is>
        <t>10301 S2120</t>
      </is>
    </oc>
    <nc r="E245" t="inlineStr">
      <is>
        <t>10301 S2160</t>
      </is>
    </nc>
  </rcc>
  <rcc rId="12296" sId="1">
    <oc r="E246" t="inlineStr">
      <is>
        <t>10301 S2120</t>
      </is>
    </oc>
    <nc r="E246" t="inlineStr">
      <is>
        <t>10301 S2160</t>
      </is>
    </nc>
  </rcc>
  <rcc rId="12297" sId="1">
    <oc r="E247" t="inlineStr">
      <is>
        <t>10301 S2120</t>
      </is>
    </oc>
    <nc r="E247" t="inlineStr">
      <is>
        <t>10301 S2160</t>
      </is>
    </nc>
  </rcc>
  <rcc rId="12298" sId="1" odxf="1" dxf="1">
    <oc r="A245" t="inlineStr">
      <is>
        <t>Увеличение фонда оплаты труда педагогических работников муниципальных  учреждений дополнительного образования</t>
      </is>
    </oc>
    <nc r="A245" t="inlineStr">
      <is>
        <t>Исполнение расходных обязательств муниципальных районов (городских округов)</t>
      </is>
    </nc>
    <ndxf>
      <font>
        <color indexed="8"/>
        <name val="Times New Roman"/>
        <family val="1"/>
      </font>
      <fill>
        <patternFill patternType="none"/>
      </fill>
      <alignment horizontal="general"/>
    </ndxf>
  </rcc>
</revisions>
</file>

<file path=xl/revisions/revisionLog3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299" sId="1" numFmtId="4">
    <oc r="G246">
      <v>10888.4</v>
    </oc>
    <nc r="G246">
      <v>21091.200000000001</v>
    </nc>
  </rcc>
  <rrc rId="12300" sId="1" ref="A292:XFD294" action="insertRow"/>
  <rfmt sheetId="1" sqref="A292" start="0" length="0">
    <dxf>
      <font>
        <i/>
        <color indexed="8"/>
        <name val="Times New Roman"/>
        <family val="1"/>
      </font>
      <fill>
        <patternFill patternType="none"/>
      </fill>
      <border outline="0">
        <left style="thin">
          <color indexed="64"/>
        </left>
      </border>
    </dxf>
  </rfmt>
  <rcc rId="12301" sId="1" odxf="1" dxf="1" numFmtId="30">
    <nc r="B292">
      <v>969</v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2302" sId="1" odxf="1" dxf="1">
    <nc r="C292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2303" sId="1" odxf="1" dxf="1">
    <nc r="D292" t="inlineStr">
      <is>
        <t>09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292" start="0" length="0">
    <dxf>
      <font>
        <i/>
        <name val="Times New Roman"/>
        <family val="1"/>
      </font>
    </dxf>
  </rfmt>
  <rfmt sheetId="1" sqref="F292" start="0" length="0">
    <dxf>
      <font>
        <i/>
        <name val="Times New Roman"/>
        <family val="1"/>
      </font>
    </dxf>
  </rfmt>
  <rfmt sheetId="1" sqref="G292" start="0" length="0">
    <dxf>
      <font>
        <i/>
        <name val="Times New Roman"/>
        <family val="1"/>
      </font>
    </dxf>
  </rfmt>
  <rfmt sheetId="1" sqref="H292" start="0" length="0">
    <dxf>
      <font>
        <i val="0"/>
        <name val="Times New Roman CYR"/>
        <family val="1"/>
      </font>
    </dxf>
  </rfmt>
  <rfmt sheetId="1" sqref="A292:XFD292" start="0" length="0">
    <dxf>
      <font>
        <i val="0"/>
        <name val="Times New Roman CYR"/>
        <family val="1"/>
      </font>
    </dxf>
  </rfmt>
  <rcc rId="12304" sId="1" odxf="1" dxf="1">
    <nc r="A293" t="inlineStr">
      <is>
        <t xml:space="preserve">Фонд оплаты труда  учреждений </t>
      </is>
    </nc>
    <odxf>
      <font>
        <color indexed="8"/>
        <name val="Times New Roman"/>
        <family val="1"/>
      </font>
      <numFmt numFmtId="0" formatCode="General"/>
      <fill>
        <patternFill patternType="solid"/>
      </fill>
      <alignment vertical="center"/>
      <border outline="0">
        <left/>
      </border>
    </odxf>
    <ndxf>
      <font>
        <color indexed="8"/>
        <name val="Times New Roman"/>
        <family val="1"/>
      </font>
      <numFmt numFmtId="30" formatCode="@"/>
      <fill>
        <patternFill patternType="none"/>
      </fill>
      <alignment vertical="top"/>
      <border outline="0">
        <left style="thin">
          <color indexed="64"/>
        </left>
      </border>
    </ndxf>
  </rcc>
  <rcc rId="12305" sId="1" numFmtId="30">
    <nc r="B293">
      <v>969</v>
    </nc>
  </rcc>
  <rcc rId="12306" sId="1">
    <nc r="C293" t="inlineStr">
      <is>
        <t>07</t>
      </is>
    </nc>
  </rcc>
  <rcc rId="12307" sId="1">
    <nc r="D293" t="inlineStr">
      <is>
        <t>09</t>
      </is>
    </nc>
  </rcc>
  <rcc rId="12308" sId="1">
    <nc r="F293" t="inlineStr">
      <is>
        <t>111</t>
      </is>
    </nc>
  </rcc>
  <rfmt sheetId="1" sqref="H293" start="0" length="0">
    <dxf>
      <font>
        <i val="0"/>
        <name val="Times New Roman CYR"/>
        <family val="1"/>
      </font>
    </dxf>
  </rfmt>
  <rfmt sheetId="1" sqref="A293:XFD293" start="0" length="0">
    <dxf>
      <font>
        <i val="0"/>
        <name val="Times New Roman CYR"/>
        <family val="1"/>
      </font>
    </dxf>
  </rfmt>
  <rfmt sheetId="1" sqref="A294" start="0" length="0">
    <dxf>
      <font>
        <color indexed="8"/>
        <name val="Times New Roman"/>
        <family val="1"/>
      </font>
      <numFmt numFmtId="30" formatCode="@"/>
      <fill>
        <patternFill patternType="none"/>
      </fill>
      <alignment vertical="top"/>
      <border outline="0">
        <left style="thin">
          <color indexed="64"/>
        </left>
      </border>
    </dxf>
  </rfmt>
  <rcc rId="12309" sId="1" numFmtId="30">
    <nc r="B294">
      <v>969</v>
    </nc>
  </rcc>
  <rcc rId="12310" sId="1">
    <nc r="C294" t="inlineStr">
      <is>
        <t>07</t>
      </is>
    </nc>
  </rcc>
  <rcc rId="12311" sId="1">
    <nc r="D294" t="inlineStr">
      <is>
        <t>09</t>
      </is>
    </nc>
  </rcc>
  <rfmt sheetId="1" sqref="G294" start="0" length="0">
    <dxf>
      <font>
        <name val="Times New Roman CYR"/>
        <family val="1"/>
      </font>
      <numFmt numFmtId="0" formatCode="General"/>
      <alignment horizontal="general" vertical="top"/>
      <border outline="0">
        <left/>
        <right/>
        <top/>
        <bottom/>
      </border>
    </dxf>
  </rfmt>
  <rfmt sheetId="1" sqref="H294" start="0" length="0">
    <dxf>
      <font>
        <i val="0"/>
        <name val="Times New Roman CYR"/>
        <family val="1"/>
      </font>
    </dxf>
  </rfmt>
  <rfmt sheetId="1" sqref="A294:XFD294" start="0" length="0">
    <dxf>
      <font>
        <i val="0"/>
        <name val="Times New Roman CYR"/>
        <family val="1"/>
      </font>
    </dxf>
  </rfmt>
  <rcc rId="12312" sId="1">
    <nc r="E292" t="inlineStr">
      <is>
        <t>10501 S2160</t>
      </is>
    </nc>
  </rcc>
  <rcc rId="12313" sId="1">
    <nc r="E293" t="inlineStr">
      <is>
        <t>10501 S2160</t>
      </is>
    </nc>
  </rcc>
  <rcc rId="12314" sId="1">
    <nc r="E294" t="inlineStr">
      <is>
        <t>10501 S2160</t>
      </is>
    </nc>
  </rcc>
  <rcc rId="12315" sId="1">
    <nc r="F294" t="inlineStr">
      <is>
        <t>119</t>
      </is>
    </nc>
  </rcc>
  <rcc rId="12316" sId="1" odxf="1" dxf="1">
    <nc r="A294" t="inlineStr">
      <is>
        <t>Взносы по обязательному социальному страхованию на выплаты по оплате труда работников и иные выплаты работникам учреждений</t>
      </is>
    </nc>
    <ndxf>
      <font>
        <color indexed="8"/>
        <name val="Times New Roman"/>
        <family val="1"/>
      </font>
      <numFmt numFmtId="0" formatCode="General"/>
      <fill>
        <patternFill patternType="solid"/>
      </fill>
      <alignment vertical="center"/>
    </ndxf>
  </rcc>
  <rcc rId="12317" sId="1" odxf="1" dxf="1">
    <nc r="A292" t="inlineStr">
      <is>
        <t>Исполнение расходных обязательств муниципальных районов (городских округов)</t>
      </is>
    </nc>
    <ndxf>
      <alignment horizontal="general"/>
    </ndxf>
  </rcc>
  <rcc rId="12318" sId="1">
    <nc r="G292">
      <f>SUM(G293:G294)</f>
    </nc>
  </rcc>
  <rcc rId="12319" sId="1">
    <oc r="G276">
      <f>G279+G282+G277</f>
    </oc>
    <nc r="G276">
      <f>G279+G282+G277+G292</f>
    </nc>
  </rcc>
  <rcc rId="12320" sId="1" numFmtId="4">
    <nc r="G293">
      <v>24587.599999999999</v>
    </nc>
  </rcc>
  <rfmt sheetId="1" sqref="G294" start="0" length="0">
    <dxf>
      <font>
        <name val="Times New Roman"/>
        <family val="1"/>
      </font>
      <numFmt numFmtId="165" formatCode="0.00000"/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2321" sId="1" numFmtId="4">
    <nc r="G294">
      <v>7415.4</v>
    </nc>
  </rcc>
</revisions>
</file>

<file path=xl/revisions/revisionLog3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322" sId="1">
    <oc r="G205">
      <f>121804</f>
    </oc>
    <nc r="G205">
      <f>95194.9+5726.8+15795.1</f>
    </nc>
  </rcc>
  <rrc rId="12323" sId="1" ref="A251:XFD253" action="insertRow"/>
  <rm rId="12324" sheetId="1" source="A245:XFD247" destination="A251:XFD253" sourceSheetId="1">
    <rfmt sheetId="1" xfDxf="1" sqref="A251:XFD251" start="0" length="0">
      <dxf>
        <font>
          <i/>
          <name val="Times New Roman CYR"/>
          <family val="1"/>
        </font>
        <alignment wrapText="1"/>
      </dxf>
    </rfmt>
    <rfmt sheetId="1" xfDxf="1" sqref="A252:XFD252" start="0" length="0">
      <dxf>
        <font>
          <i/>
          <name val="Times New Roman CYR"/>
          <family val="1"/>
        </font>
        <alignment wrapText="1"/>
      </dxf>
    </rfmt>
    <rfmt sheetId="1" xfDxf="1" sqref="A253:XFD253" start="0" length="0">
      <dxf>
        <font>
          <i/>
          <name val="Times New Roman CYR"/>
          <family val="1"/>
        </font>
        <alignment wrapText="1"/>
      </dxf>
    </rfmt>
    <rfmt sheetId="1" sqref="A251" start="0" length="0">
      <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51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51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51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51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51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51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252" start="0" length="0">
      <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52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52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52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52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52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52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253" start="0" length="0">
      <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53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53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53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53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53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53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12325" sId="1" ref="A245:XFD245" action="deleteRow">
    <rfmt sheetId="1" xfDxf="1" sqref="A245:XFD245" start="0" length="0">
      <dxf>
        <font>
          <name val="Times New Roman CYR"/>
          <family val="1"/>
        </font>
        <alignment wrapText="1"/>
      </dxf>
    </rfmt>
  </rrc>
  <rrc rId="12326" sId="1" ref="A245:XFD245" action="deleteRow">
    <rfmt sheetId="1" xfDxf="1" sqref="A245:XFD245" start="0" length="0">
      <dxf>
        <font>
          <name val="Times New Roman CYR"/>
          <family val="1"/>
        </font>
        <alignment wrapText="1"/>
      </dxf>
    </rfmt>
  </rrc>
  <rrc rId="12327" sId="1" ref="A245:XFD245" action="deleteRow">
    <rfmt sheetId="1" xfDxf="1" sqref="A245:XFD245" start="0" length="0">
      <dxf>
        <font>
          <name val="Times New Roman CYR"/>
          <family val="1"/>
        </font>
        <alignment wrapText="1"/>
      </dxf>
    </rfmt>
  </rrc>
  <rcc rId="12328" sId="1">
    <oc r="H249">
      <v>30260.7</v>
    </oc>
    <nc r="H249">
      <v>42174.2</v>
    </nc>
  </rcc>
  <rcc rId="12329" sId="1">
    <nc r="H292">
      <v>32003</v>
    </nc>
  </rcc>
  <rcc rId="12330" sId="1">
    <nc r="H205">
      <v>110990</v>
    </nc>
  </rcc>
  <rcv guid="{F5AA4F86-B486-4943-8417-E7BB5F004EDE}" action="delete"/>
  <rdn rId="0" localSheetId="1" customView="1" name="Z_F5AA4F86_B486_4943_8417_E7BB5F004EDE_.wvu.PrintArea" hidden="1" oldHidden="1">
    <formula>Ведом.структура!$A$1:$G$626</formula>
    <oldFormula>Ведом.структура!$A$1:$G$626</oldFormula>
  </rdn>
  <rdn rId="0" localSheetId="1" customView="1" name="Z_F5AA4F86_B486_4943_8417_E7BB5F004EDE_.wvu.FilterData" hidden="1" oldHidden="1">
    <formula>Ведом.структура!$A$13:$G$626</formula>
    <oldFormula>Ведом.структура!$A$13:$G$626</oldFormula>
  </rdn>
  <rcv guid="{F5AA4F86-B486-4943-8417-E7BB5F004EDE}" action="add"/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427" start="0" length="0">
    <dxf>
      <font>
        <i val="0"/>
        <sz val="12"/>
        <color indexed="8"/>
        <name val="Times New Roman"/>
        <family val="1"/>
      </font>
      <alignment horizontal="justify" vertical="center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1" sqref="A427" start="0" length="2147483647">
    <dxf>
      <font>
        <i/>
        <family val="1"/>
        <charset val="204"/>
      </font>
    </dxf>
  </rfmt>
  <rcc rId="5426" sId="1" odxf="1" dxf="1">
    <oc r="A427" t="inlineStr">
      <is>
        <t>На повышение средней заработной платы педагогических работников муниципальных учреждений дополнительного образования отрасли «Культура» в целях выполнения Указа Президента Российской Федерации от 1 июня 2012 года № 761 «О Национальной стратегии действий в интересах детей на 2012 – 2017 годы» на 2020 год</t>
      </is>
    </oc>
    <nc r="A427" t="inlineStr">
      <is>
        <t>Повышение средней заработной платы педагогических работников муниципальных учреждений дополнительного образования отрасли «Культура» в целях выполнения Указа Президента Российской Федерации от 1 июня 2012 года № 761 «О Национальной стратегии действий в интересах детей на 2012 – 2017 годы»</t>
      </is>
    </nc>
    <ndxf>
      <font>
        <sz val="12"/>
        <color indexed="8"/>
        <name val="Times New Roman"/>
        <family val="1"/>
      </font>
      <alignment horizontal="left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A503" start="0" length="0">
    <dxf>
      <font>
        <i val="0"/>
        <sz val="12"/>
        <color indexed="8"/>
        <name val="Times New Roman"/>
        <family val="1"/>
      </font>
      <alignment horizontal="justify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5427" sId="1" odxf="1" dxf="1">
    <oc r="A503" t="inlineStr">
      <is>
        <t>Софинансирование на предоставление социальных выплат молодым семьям на приобретение (строительство) жилья в рамках основного мероприятия "Обеспечение жильем молодых семей" государственной программы Российской Федерации "Обеспечение доступным и комфортным жильем и коммунальными услугами граждан Российской Федерации" на 2020 год</t>
      </is>
    </oc>
    <nc r="A503" t="inlineStr">
      <is>
        <t>Реализация мероприятий по обеспечению жильем молодых семей</t>
      </is>
    </nc>
    <ndxf>
      <font>
        <i/>
        <sz val="12"/>
        <color indexed="8"/>
        <name val="Times New Roman"/>
        <family val="1"/>
      </font>
      <alignment horizontal="left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A526" start="0" length="0">
    <dxf>
      <font>
        <i val="0"/>
        <sz val="12"/>
        <color indexed="8"/>
        <name val="Times New Roman"/>
        <family val="1"/>
      </font>
      <alignment horizontal="justify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5428" sId="1" odxf="1" dxf="1">
    <oc r="A526" t="inlineStr">
      <is>
        <t xml:space="preserve">Субсидии муниципальным учереждениям, реализующим программы спортивной подготовки на 2020 год   </t>
      </is>
    </oc>
    <nc r="A526" t="inlineStr">
      <is>
        <t>Субсидии муниципальным учреждениям, реализующим программы спортивной подготовки</t>
      </is>
    </nc>
    <ndxf>
      <font>
        <i/>
        <sz val="12"/>
        <color indexed="8"/>
        <name val="Times New Roman"/>
        <family val="1"/>
      </font>
      <alignment horizontal="left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dn rId="0" localSheetId="1" customView="1" name="Z_73FC67B9_3A5E_4402_A781_D3BF0209130F_.wvu.Rows" hidden="1" oldHidden="1">
    <oldFormula>Ведом.структура!$525:$525</oldFormula>
  </rdn>
  <rcv guid="{73FC67B9-3A5E-4402-A781-D3BF0209130F}" action="delete"/>
  <rdn rId="0" localSheetId="1" customView="1" name="Z_73FC67B9_3A5E_4402_A781_D3BF0209130F_.wvu.PrintArea" hidden="1" oldHidden="1">
    <formula>Ведом.структура!$A$5:$G$569</formula>
    <oldFormula>Ведом.структура!$A$5:$G$569</oldFormula>
  </rdn>
  <rdn rId="0" localSheetId="1" customView="1" name="Z_73FC67B9_3A5E_4402_A781_D3BF0209130F_.wvu.FilterData" hidden="1" oldHidden="1">
    <formula>Ведом.структура!$A$20:$J$567</formula>
    <oldFormula>Ведом.структура!$A$20:$J$567</oldFormula>
  </rdn>
  <rcv guid="{73FC67B9-3A5E-4402-A781-D3BF0209130F}" action="add"/>
</revisions>
</file>

<file path=xl/revisions/revisionLog3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632">
    <dxf>
      <numFmt numFmtId="169" formatCode="#,##0.0000"/>
    </dxf>
  </rfmt>
  <rfmt sheetId="1" sqref="G632">
    <dxf>
      <numFmt numFmtId="170" formatCode="#,##0.000"/>
    </dxf>
  </rfmt>
  <rfmt sheetId="1" sqref="G632">
    <dxf>
      <numFmt numFmtId="4" formatCode="#,##0.00"/>
    </dxf>
  </rfmt>
  <rfmt sheetId="1" sqref="G633">
    <dxf>
      <numFmt numFmtId="2" formatCode="0.00"/>
    </dxf>
  </rfmt>
  <rfmt sheetId="1" sqref="G633">
    <dxf>
      <numFmt numFmtId="171" formatCode="0.000"/>
    </dxf>
  </rfmt>
  <rfmt sheetId="1" sqref="G633">
    <dxf>
      <numFmt numFmtId="2" formatCode="0.00"/>
    </dxf>
  </rfmt>
</revisions>
</file>

<file path=xl/revisions/revisionLog3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628">
    <dxf>
      <numFmt numFmtId="172" formatCode="_-* #,##0.0000\ _₽_-;\-* #,##0.0000\ _₽_-;_-* &quot;-&quot;?????\ _₽_-;_-@_-"/>
    </dxf>
  </rfmt>
  <rfmt sheetId="1" sqref="G628">
    <dxf>
      <numFmt numFmtId="173" formatCode="_-* #,##0.000\ _₽_-;\-* #,##0.000\ _₽_-;_-* &quot;-&quot;?????\ _₽_-;_-@_-"/>
    </dxf>
  </rfmt>
  <rfmt sheetId="1" sqref="G628">
    <dxf>
      <numFmt numFmtId="174" formatCode="_-* #,##0.00\ _₽_-;\-* #,##0.00\ _₽_-;_-* &quot;-&quot;?????\ _₽_-;_-@_-"/>
    </dxf>
  </rfmt>
</revisions>
</file>

<file path=xl/revisions/revisionLog3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333" sId="1">
    <nc r="F627" t="inlineStr">
      <is>
        <t>собств</t>
      </is>
    </nc>
  </rcc>
  <rcc rId="12334" sId="1" numFmtId="34">
    <oc r="G628">
      <v>985463.8</v>
    </oc>
    <nc r="G628">
      <f>985463.8</f>
    </nc>
  </rcc>
  <rcc rId="12335" sId="1">
    <nc r="G627">
      <v>245182.4</v>
    </nc>
  </rcc>
  <rcc rId="12336" sId="1">
    <oc r="G634">
      <f>G632-G633-G626</f>
    </oc>
    <nc r="G634">
      <f>G632-G633</f>
    </nc>
  </rcc>
  <rcc rId="12337" sId="1">
    <nc r="G636">
      <f>G626-G634</f>
    </nc>
  </rcc>
</revisions>
</file>

<file path=xl/revisions/revisionLog3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338" sId="1" numFmtId="4">
    <oc r="G203">
      <f>42549.43</f>
    </oc>
    <nc r="G203">
      <v>42225.4</v>
    </nc>
  </rcc>
  <rcc rId="12339" sId="1" numFmtId="4">
    <nc r="G230">
      <v>374.4</v>
    </nc>
  </rcc>
  <rrc rId="12340" sId="1" ref="A234:XFD234" action="deleteRow">
    <undo index="65535" exp="ref" v="1" dr="G234" r="G206" sId="1"/>
    <rfmt sheetId="1" xfDxf="1" sqref="A234:XFD234" start="0" length="0">
      <dxf>
        <font>
          <b/>
          <i/>
          <name val="Times New Roman CYR"/>
          <family val="1"/>
        </font>
        <alignment wrapText="1"/>
      </dxf>
    </rfmt>
    <rcc rId="0" sId="1" dxf="1">
      <nc r="A234" t="inlineStr">
        <is>
          <t>Муниципальная программа " Благоустройство территорий муниципальных образований Селенгинского района на 2021 и плановый период 2022-2025гг."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34" t="inlineStr">
        <is>
          <t>969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34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34" t="inlineStr">
        <is>
          <t>02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34" t="inlineStr">
        <is>
          <t>19000 00000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34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34">
        <f>G235</f>
      </nc>
      <n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341" sId="1" ref="A234:XFD234" action="deleteRow">
    <rfmt sheetId="1" xfDxf="1" sqref="A234:XFD234" start="0" length="0">
      <dxf>
        <font>
          <i/>
          <name val="Times New Roman CYR"/>
          <family val="1"/>
        </font>
        <alignment wrapText="1"/>
      </dxf>
    </rfmt>
    <rcc rId="0" sId="1" dxf="1">
      <nc r="A234" t="inlineStr">
        <is>
          <t xml:space="preserve">Основное мероприятие "Благоустройство территории учреждений социальной сферы АМО "Селенгинский район"" 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34" t="inlineStr">
        <is>
          <t>969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34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34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34" t="inlineStr">
        <is>
          <t>19002 00000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34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34">
        <f>G235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342" sId="1" ref="A234:XFD234" action="deleteRow">
    <rfmt sheetId="1" xfDxf="1" sqref="A234:XFD234" start="0" length="0">
      <dxf>
        <font>
          <i/>
          <name val="Times New Roman CYR"/>
          <family val="1"/>
        </font>
        <alignment wrapText="1"/>
      </dxf>
    </rfmt>
    <rcc rId="0" sId="1" dxf="1">
      <nc r="A234" t="inlineStr">
        <is>
          <t>На  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34" t="inlineStr">
        <is>
          <t>969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34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34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34" t="inlineStr">
        <is>
          <t>19002 S2140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3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34">
        <f>G235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343" sId="1" ref="A234:XFD234" action="deleteRow">
    <rfmt sheetId="1" xfDxf="1" sqref="A234:XFD234" start="0" length="0">
      <dxf>
        <font>
          <i/>
          <name val="Times New Roman CYR"/>
          <family val="1"/>
        </font>
        <alignment wrapText="1"/>
      </dxf>
    </rfmt>
    <rcc rId="0" sId="1" dxf="1">
      <nc r="A234" t="inlineStr">
        <is>
          <t>Субсидии бюджетным учреждениям на иные цели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34" t="inlineStr">
        <is>
          <t>969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34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34" t="inlineStr">
        <is>
          <t>02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34" t="inlineStr">
        <is>
          <t>19002 S2140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34" t="inlineStr">
        <is>
          <t>612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34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2344" sId="1">
    <oc r="G206">
      <f>G207+#REF!</f>
    </oc>
    <nc r="G206">
      <f>G207</f>
    </nc>
  </rcc>
  <rcc rId="12345" sId="1" numFmtId="4">
    <nc r="G215">
      <f>91617.2</f>
    </nc>
  </rcc>
  <rcc rId="12346" sId="1" numFmtId="4">
    <nc r="G239">
      <v>863.3</v>
    </nc>
  </rcc>
  <rcc rId="12347" sId="1" numFmtId="4">
    <nc r="G240">
      <v>1506.8</v>
    </nc>
  </rcc>
  <rcc rId="12348" sId="1" numFmtId="4">
    <oc r="G245">
      <v>21091.200000000001</v>
    </oc>
    <nc r="G245">
      <v>10888.4</v>
    </nc>
  </rcc>
  <rcc rId="12349" sId="1">
    <oc r="H245">
      <v>42174.2</v>
    </oc>
    <nc r="H245">
      <v>31979.599999999999</v>
    </nc>
  </rcc>
  <rcc rId="12350" sId="1" numFmtId="4">
    <oc r="G246">
      <v>21083</v>
    </oc>
    <nc r="G246">
      <v>21091.200000000001</v>
    </nc>
  </rcc>
</revisions>
</file>

<file path=xl/revisions/revisionLog3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351" sId="1">
    <oc r="G205">
      <f>95194.9+5726.8+15795.1</f>
    </oc>
    <nc r="G205">
      <f>95194.9+5726.8+25989.7</f>
    </nc>
  </rcc>
  <rcc rId="12352" sId="1">
    <oc r="H205">
      <v>110990</v>
    </oc>
    <nc r="H205">
      <v>121184.6</v>
    </nc>
  </rcc>
</revisions>
</file>

<file path=xl/revisions/revisionLog3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353" sId="1" numFmtId="4">
    <nc r="G279">
      <v>0</v>
    </nc>
  </rcc>
  <rcc rId="12354" sId="1" numFmtId="4">
    <nc r="G281">
      <v>0</v>
    </nc>
  </rcc>
  <rcc rId="12355" sId="1" odxf="1" dxf="1" numFmtId="4">
    <nc r="G280">
      <v>13</v>
    </nc>
    <ndxf>
      <font>
        <name val="Times New Roman"/>
        <family val="1"/>
      </font>
      <numFmt numFmtId="165" formatCode="0.00000"/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356" sId="1" numFmtId="4">
    <nc r="G282">
      <v>899.9</v>
    </nc>
  </rcc>
  <rcc rId="12357" sId="1" numFmtId="4">
    <nc r="G284">
      <v>893.4</v>
    </nc>
  </rcc>
  <rcc rId="12358" sId="1" numFmtId="4">
    <nc r="G285">
      <v>200</v>
    </nc>
  </rcc>
  <rcc rId="12359" sId="1" numFmtId="4">
    <nc r="G287">
      <v>46.9</v>
    </nc>
  </rcc>
  <rcc rId="12360" sId="1" numFmtId="4">
    <nc r="G286">
      <v>19.7</v>
    </nc>
  </rcc>
  <rcc rId="12361" sId="1">
    <nc r="G275">
      <f>SUM(G276:G277)</f>
    </nc>
  </rcc>
  <rcc rId="12362" sId="1" numFmtId="4">
    <nc r="G283">
      <v>6082.4</v>
    </nc>
  </rcc>
</revisions>
</file>

<file path=xl/revisions/revisionLog3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363" sId="1">
    <oc r="E65" t="inlineStr">
      <is>
        <t>0100300000</t>
      </is>
    </oc>
    <nc r="E65" t="inlineStr">
      <is>
        <t>01003 00000</t>
      </is>
    </nc>
  </rcc>
  <rcc rId="12364" sId="1">
    <oc r="E66" t="inlineStr">
      <is>
        <t>0100382900</t>
      </is>
    </oc>
    <nc r="E66" t="inlineStr">
      <is>
        <t>01003 82900</t>
      </is>
    </nc>
  </rcc>
  <rcc rId="12365" sId="1">
    <oc r="E67" t="inlineStr">
      <is>
        <t>0100382900</t>
      </is>
    </oc>
    <nc r="E67" t="inlineStr">
      <is>
        <t>01003 82900</t>
      </is>
    </nc>
  </rcc>
  <rcc rId="12366" sId="1">
    <oc r="E68" t="inlineStr">
      <is>
        <t>0100400000</t>
      </is>
    </oc>
    <nc r="E68" t="inlineStr">
      <is>
        <t>01004 00000</t>
      </is>
    </nc>
  </rcc>
  <rcc rId="12367" sId="1">
    <oc r="E69" t="inlineStr">
      <is>
        <t>0100482900</t>
      </is>
    </oc>
    <nc r="E69" t="inlineStr">
      <is>
        <t>01004 82900</t>
      </is>
    </nc>
  </rcc>
  <rcc rId="12368" sId="1">
    <oc r="E70" t="inlineStr">
      <is>
        <t>0100482900</t>
      </is>
    </oc>
    <nc r="E70" t="inlineStr">
      <is>
        <t>01004 82900</t>
      </is>
    </nc>
  </rcc>
</revisions>
</file>

<file path=xl/revisions/revisionLog3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2369" sId="1" ref="A608:XFD608" action="deleteRow">
    <undo index="65535" exp="ref" v="1" dr="G608" r="G607" sId="1"/>
    <rfmt sheetId="1" xfDxf="1" sqref="A608:XFD608" start="0" length="0">
      <dxf>
        <font>
          <name val="Times New Roman CYR"/>
          <family val="1"/>
        </font>
        <alignment wrapText="1"/>
      </dxf>
    </rfmt>
    <rcc rId="0" sId="1" dxf="1">
      <nc r="A608" t="inlineStr">
        <is>
          <t>Муниципальная программа "Формирование комфортной городской среды на территории муниципального образования "Селенгинский район" на 2020-2025 годы</t>
        </is>
      </nc>
      <ndxf>
        <font>
          <b/>
          <name val="Times New Roman"/>
          <family val="1"/>
        </font>
      </ndxf>
    </rcc>
    <rcc rId="0" sId="1" dxf="1">
      <nc r="B608" t="inlineStr">
        <is>
          <t>977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08" t="inlineStr">
        <is>
          <t>05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08" t="inlineStr">
        <is>
          <t>03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08" t="inlineStr">
        <is>
          <t>16000 00000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608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608">
        <f>G609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370" sId="1" ref="A608:XFD608" action="deleteRow">
    <rfmt sheetId="1" xfDxf="1" sqref="A608:XFD608" start="0" length="0">
      <dxf>
        <font>
          <name val="Times New Roman CYR"/>
          <family val="1"/>
        </font>
        <alignment wrapText="1"/>
      </dxf>
    </rfmt>
    <rcc rId="0" sId="1" dxf="1">
      <nc r="A608" t="inlineStr">
        <is>
          <t>Основное мероприятие "Благоустройство дворовых и общественных территорий "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08" t="inlineStr">
        <is>
          <t>977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08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08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08" t="inlineStr">
        <is>
          <t>160F2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608" start="0" length="0">
      <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608">
        <f>G609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371" sId="1" ref="A608:XFD608" action="deleteRow">
    <rfmt sheetId="1" xfDxf="1" sqref="A608:XFD608" start="0" length="0">
      <dxf>
        <font>
          <name val="Times New Roman CYR"/>
          <family val="1"/>
        </font>
        <alignment wrapText="1"/>
      </dxf>
    </rfmt>
    <rcc rId="0" sId="1" dxf="1">
      <nc r="A608" t="inlineStr">
        <is>
          <t>На поддержку государственных программ субъектов Российской Федерации и муниципальных программ формирования современной городской среды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08" t="inlineStr">
        <is>
          <t>977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08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08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08" t="inlineStr">
        <is>
          <t>160F2 55550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608" start="0" length="0">
      <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608">
        <f>SUM(G609:G610)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372" sId="1" ref="A608:XFD608" action="deleteRow">
    <rfmt sheetId="1" xfDxf="1" sqref="A608:XFD608" start="0" length="0">
      <dxf>
        <font>
          <name val="Times New Roman CYR"/>
          <family val="1"/>
        </font>
        <alignment wrapText="1"/>
      </dxf>
    </rfmt>
    <rcc rId="0" sId="1" dxf="1">
      <nc r="A608" t="inlineStr">
        <is>
          <t>Иные межбюджетные трансферты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08" t="inlineStr">
        <is>
          <t>977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08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08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08" t="inlineStr">
        <is>
          <t>160F2 55550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08" t="inlineStr">
        <is>
          <t>540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608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2373" sId="1" ref="A608:XFD608" action="deleteRow">
    <rfmt sheetId="1" xfDxf="1" sqref="A608:XFD608" start="0" length="0">
      <dxf>
        <font>
          <name val="Times New Roman CYR"/>
          <family val="1"/>
        </font>
        <alignment wrapText="1"/>
      </dxf>
    </rfmt>
    <rcc rId="0" sId="1" dxf="1">
      <nc r="A608" t="inlineStr">
        <is>
          <t>Прочие мероприятия , связанные с выполнением обязательств ОМСУ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08" t="inlineStr">
        <is>
          <t>977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08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08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08" t="inlineStr">
        <is>
          <t>160F2 55550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08" t="inlineStr">
        <is>
          <t>244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608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2374" sId="1">
    <oc r="G607">
      <f>G608+#REF!</f>
    </oc>
    <nc r="G607">
      <f>G608</f>
    </nc>
  </rcc>
</revisions>
</file>

<file path=xl/revisions/revisionLog3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2375" sId="1" ref="A218:XFD219" action="insertRow"/>
  <rm rId="12376" sheetId="1" source="A228:XFD229" destination="A218:XFD219" sourceSheetId="1">
    <rfmt sheetId="1" xfDxf="1" sqref="A218:XFD218" start="0" length="0">
      <dxf>
        <font>
          <name val="Times New Roman CYR"/>
          <family val="1"/>
        </font>
        <alignment wrapText="1"/>
      </dxf>
    </rfmt>
    <rfmt sheetId="1" xfDxf="1" sqref="A219:XFD219" start="0" length="0">
      <dxf>
        <font>
          <name val="Times New Roman CYR"/>
          <family val="1"/>
        </font>
        <alignment wrapText="1"/>
      </dxf>
    </rfmt>
    <rfmt sheetId="1" sqref="A218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1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1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1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1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1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18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219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1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1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1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1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1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19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12377" sId="1" ref="A228:XFD228" action="deleteRow">
    <rfmt sheetId="1" xfDxf="1" sqref="A228:XFD228" start="0" length="0">
      <dxf>
        <font>
          <name val="Times New Roman CYR"/>
          <family val="1"/>
        </font>
        <alignment wrapText="1"/>
      </dxf>
    </rfmt>
  </rrc>
  <rrc rId="12378" sId="1" ref="A228:XFD228" action="deleteRow">
    <rfmt sheetId="1" xfDxf="1" sqref="A228:XFD228" start="0" length="0">
      <dxf>
        <font>
          <name val="Times New Roman CYR"/>
          <family val="1"/>
        </font>
        <alignment wrapText="1"/>
      </dxf>
    </rfmt>
  </rrc>
  <rcv guid="{F5AA4F86-B486-4943-8417-E7BB5F004EDE}" action="delete"/>
  <rdn rId="0" localSheetId="1" customView="1" name="Z_F5AA4F86_B486_4943_8417_E7BB5F004EDE_.wvu.PrintArea" hidden="1" oldHidden="1">
    <formula>Ведом.структура!$A$1:$G$617</formula>
    <oldFormula>Ведом.структура!$A$1:$G$617</oldFormula>
  </rdn>
  <rdn rId="0" localSheetId="1" customView="1" name="Z_F5AA4F86_B486_4943_8417_E7BB5F004EDE_.wvu.FilterData" hidden="1" oldHidden="1">
    <formula>Ведом.структура!$A$13:$G$617</formula>
    <oldFormula>Ведом.структура!$A$13:$G$617</oldFormula>
  </rdn>
  <rcv guid="{F5AA4F86-B486-4943-8417-E7BB5F004EDE}" action="add"/>
</revisions>
</file>

<file path=xl/revisions/revisionLog3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2381" sId="1" ref="A374:XFD374" action="deleteRow">
    <undo index="65535" exp="ref" v="1" dr="G374" r="G367" sId="1"/>
    <rfmt sheetId="1" xfDxf="1" sqref="A374:XFD374" start="0" length="0">
      <dxf>
        <font>
          <name val="Times New Roman CYR"/>
          <family val="1"/>
        </font>
        <alignment wrapText="1"/>
      </dxf>
    </rfmt>
    <rcc rId="0" sId="1" dxf="1">
      <nc r="A374" t="inlineStr">
        <is>
          <t>Подпрограмма «Другие вопросы в области культуры»</t>
        </is>
      </nc>
      <ndxf>
        <font>
          <b/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4" t="inlineStr">
        <is>
          <t>973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4" t="inlineStr">
        <is>
          <t>08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4" t="inlineStr">
        <is>
          <t>01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4" t="inlineStr">
        <is>
          <t>08400 00000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7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74">
        <f>G375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382" sId="1" ref="A374:XFD374" action="deleteRow">
    <rfmt sheetId="1" xfDxf="1" sqref="A374:XFD374" start="0" length="0">
      <dxf>
        <font>
          <name val="Times New Roman CYR"/>
          <family val="1"/>
        </font>
        <alignment wrapText="1"/>
      </dxf>
    </rfmt>
    <rcc rId="0" sId="1" dxf="1">
      <nc r="A374" t="inlineStr">
        <is>
          <t>Основное мероприятие "Организация и проведение праздничных мероприятий"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4" t="inlineStr">
        <is>
          <t>973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4" t="inlineStr">
        <is>
          <t>07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4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4" t="inlineStr">
        <is>
          <t>08401 00000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7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74">
        <f>G375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383" sId="1" ref="A374:XFD374" action="deleteRow">
    <rfmt sheetId="1" xfDxf="1" sqref="A374:XFD374" start="0" length="0">
      <dxf>
        <font>
          <name val="Times New Roman CYR"/>
          <family val="1"/>
        </font>
        <alignment wrapText="1"/>
      </dxf>
    </rfmt>
    <rcc rId="0" sId="1" dxf="1">
      <nc r="A374" t="inlineStr">
        <is>
          <t>Расходы, связанные с выполнением деятельности муниципальных учреждений культуры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4" t="inlineStr">
        <is>
          <t>973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4" t="inlineStr">
        <is>
          <t>07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4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4" t="inlineStr">
        <is>
          <t>08401 83160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74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74">
        <f>G375+G376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384" sId="1" ref="A374:XFD374" action="deleteRow">
    <rfmt sheetId="1" xfDxf="1" sqref="A374:XFD374" start="0" length="0">
      <dxf>
        <font>
          <name val="Times New Roman CYR"/>
          <family val="1"/>
        </font>
        <alignment wrapText="1"/>
      </dxf>
    </rfmt>
    <rcc rId="0" sId="1" dxf="1">
      <nc r="A374" t="inlineStr">
        <is>
  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4" t="inlineStr">
        <is>
          <t>973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4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4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4" t="inlineStr">
        <is>
          <t>08401 83160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74" t="inlineStr">
        <is>
          <t>621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74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2385" sId="1" ref="A374:XFD374" action="deleteRow">
    <rfmt sheetId="1" xfDxf="1" sqref="A374:XFD374" start="0" length="0">
      <dxf>
        <font>
          <name val="Times New Roman CYR"/>
          <family val="1"/>
        </font>
        <alignment wrapText="1"/>
      </dxf>
    </rfmt>
    <rcc rId="0" sId="1" dxf="1">
      <nc r="A374" t="inlineStr">
        <is>
          <t>Субсидии автономным учреждениям на иные цели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4" t="inlineStr">
        <is>
          <t>973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4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4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4" t="inlineStr">
        <is>
          <t>08401 83160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74" t="inlineStr">
        <is>
          <t>622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74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2386" sId="1">
    <oc r="G367">
      <f>G368+#REF!</f>
    </oc>
    <nc r="G367">
      <f>G368</f>
    </nc>
  </rcc>
  <rrc rId="12387" sId="1" ref="A386:XFD386" action="deleteRow">
    <undo index="65535" exp="ref" v="1" dr="G386" r="G383" sId="1"/>
    <rfmt sheetId="1" xfDxf="1" sqref="A386:XFD386" start="0" length="0">
      <dxf>
        <font>
          <i/>
          <name val="Times New Roman CYR"/>
          <family val="1"/>
        </font>
        <alignment wrapText="1"/>
      </dxf>
    </rfmt>
    <rcc rId="0" sId="1" dxf="1">
      <nc r="A386" t="inlineStr">
        <is>
          <t>Комплектование книжных фондов библиотек муниципальных образований и государственных библиотек городов Москвы и Санкт-Петербурга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86" t="inlineStr">
        <is>
          <t>973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86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86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86" t="inlineStr">
        <is>
          <t>08101 R5190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8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86">
        <f>G387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388" sId="1" ref="A386:XFD386" action="deleteRow">
    <rfmt sheetId="1" xfDxf="1" sqref="A386:XFD386" start="0" length="0">
      <dxf>
        <font>
          <i/>
          <name val="Times New Roman CYR"/>
          <family val="1"/>
        </font>
        <alignment wrapText="1"/>
      </dxf>
    </rfmt>
    <rcc rId="0" sId="1" dxf="1">
      <nc r="A386" t="inlineStr">
        <is>
          <t>Субсидии бюджетным учреждениям на иные цели</t>
        </is>
      </nc>
      <ndxf>
        <font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86" t="inlineStr">
        <is>
          <t>973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86" t="inlineStr">
        <is>
          <t>08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86" t="inlineStr">
        <is>
          <t>01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86" t="inlineStr">
        <is>
          <t>08101 R5190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86" t="inlineStr">
        <is>
          <t>612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86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2389" sId="1">
    <oc r="G383">
      <f>G388+G384+G386+#REF!+G390+G392</f>
    </oc>
    <nc r="G383">
      <f>G388+G384+G386+G390+G392</f>
    </nc>
  </rcc>
  <rrc rId="12390" sId="1" ref="A517:XFD517" action="deleteRow">
    <undo index="65535" exp="ref" v="1" dr="G517" r="G501" sId="1"/>
    <rfmt sheetId="1" xfDxf="1" sqref="A517:XFD517" start="0" length="0">
      <dxf>
        <font>
          <b/>
          <name val="Times New Roman CYR"/>
          <family val="1"/>
        </font>
        <alignment wrapText="1"/>
      </dxf>
    </rfmt>
    <rcc rId="0" sId="1" dxf="1">
      <nc r="A517" t="inlineStr">
        <is>
          <t>Муниципальная программа " Благоустройство территорий муниципальных образований Селенгинского района на 2021 и плановый период 2022-2025гг."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17" t="inlineStr">
        <is>
          <t>975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17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17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17" t="inlineStr">
        <is>
          <t>19000 00000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51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517">
        <f>G518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391" sId="1" ref="A517:XFD517" action="deleteRow">
    <rfmt sheetId="1" xfDxf="1" sqref="A517:XFD517" start="0" length="0">
      <dxf>
        <font>
          <b/>
          <name val="Times New Roman CYR"/>
          <family val="1"/>
        </font>
        <alignment wrapText="1"/>
      </dxf>
    </rfmt>
    <rcc rId="0" sId="1" dxf="1">
      <nc r="A517" t="inlineStr">
        <is>
          <t xml:space="preserve">Основное мероприятие "Благоустройство территории учреждений социальной сферы АМО "Селенгинский район"" </t>
        </is>
      </nc>
      <ndxf>
        <font>
          <b val="0"/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17" t="inlineStr">
        <is>
          <t>975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17" t="inlineStr">
        <is>
          <t>11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17" t="inlineStr">
        <is>
          <t>03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17" t="inlineStr">
        <is>
          <t>19002 00000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51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517">
        <f>G518</f>
      </nc>
      <ndxf>
        <font>
          <b val="0"/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392" sId="1" ref="A517:XFD517" action="deleteRow">
    <rfmt sheetId="1" xfDxf="1" sqref="A517:XFD517" start="0" length="0">
      <dxf>
        <font>
          <i/>
          <name val="Times New Roman CYR"/>
          <family val="1"/>
        </font>
        <alignment wrapText="1"/>
      </dxf>
    </rfmt>
    <rcc rId="0" sId="1" dxf="1">
      <nc r="A517" t="inlineStr">
        <is>
          <t>На  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17" t="inlineStr">
        <is>
          <t>975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17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17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17" t="inlineStr">
        <is>
          <t>19002 S2140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51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517">
        <f>G518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393" sId="1" ref="A517:XFD517" action="deleteRow">
    <rfmt sheetId="1" xfDxf="1" sqref="A517:XFD517" start="0" length="0">
      <dxf>
        <font>
          <name val="Times New Roman CYR"/>
          <family val="1"/>
        </font>
        <alignment wrapText="1"/>
      </dxf>
    </rfmt>
    <rcc rId="0" sId="1" dxf="1">
      <nc r="A517" t="inlineStr">
        <is>
          <t>Субсидии бюджетным учреждениям на иные цели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17" t="inlineStr">
        <is>
          <t>975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17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17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17" t="inlineStr">
        <is>
          <t>19002 S2140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17" t="inlineStr">
        <is>
          <t>612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517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2394" sId="1" ref="A511:XFD511" action="deleteRow">
    <undo index="65535" exp="ref" v="1" dr="G511" r="G504" sId="1"/>
    <rfmt sheetId="1" xfDxf="1" sqref="A511:XFD511" start="0" length="0">
      <dxf>
        <font>
          <name val="Times New Roman CYR"/>
          <family val="1"/>
        </font>
        <alignment wrapText="1"/>
      </dxf>
    </rfmt>
    <rcc rId="0" sId="1" dxf="1">
      <nc r="A511" t="inlineStr">
        <is>
  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11" t="inlineStr">
        <is>
          <t>975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11" t="inlineStr">
        <is>
          <t>11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11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11" t="inlineStr">
        <is>
          <t>09301 S4760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511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511">
        <f>G512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395" sId="1" ref="A511:XFD511" action="deleteRow">
    <rfmt sheetId="1" xfDxf="1" sqref="A511:XFD511" start="0" length="0">
      <dxf>
        <font>
          <name val="Times New Roman CYR"/>
          <family val="1"/>
        </font>
        <alignment wrapText="1"/>
      </dxf>
    </rfmt>
    <rcc rId="0" sId="1" dxf="1">
      <nc r="A511" t="inlineStr">
        <is>
  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11" t="inlineStr">
        <is>
          <t>975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11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11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11" t="inlineStr">
        <is>
          <t>09301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11" t="inlineStr">
        <is>
          <t>611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511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2396" sId="1" ref="A511:XFD511" action="deleteRow">
    <undo index="65535" exp="ref" v="1" dr="G511" r="G503" sId="1"/>
    <rfmt sheetId="1" xfDxf="1" sqref="A511:XFD511" start="0" length="0">
      <dxf>
        <font>
          <i/>
          <name val="Times New Roman CYR"/>
          <family val="1"/>
        </font>
        <alignment wrapText="1"/>
      </dxf>
    </rfmt>
    <rcc rId="0" sId="1" dxf="1">
      <nc r="A511" t="inlineStr">
        <is>
          <t>На государственную поддержку спортивных организаций, осуществляющих подготовку спортивного резерва для сборных команд Российской Федерации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11" t="inlineStr">
        <is>
          <t>975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11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11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11" t="inlineStr">
        <is>
          <t>093P5 50810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51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511">
        <f>G512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397" sId="1" ref="A511:XFD511" action="deleteRow">
    <rfmt sheetId="1" xfDxf="1" sqref="A511:XFD511" start="0" length="0">
      <dxf>
        <font>
          <name val="Times New Roman CYR"/>
          <family val="1"/>
        </font>
        <alignment wrapText="1"/>
      </dxf>
    </rfmt>
    <rcc rId="0" sId="1" dxf="1">
      <nc r="A511" t="inlineStr">
        <is>
          <t>Субсидии бюджетным учреждениям на иные цели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11" t="inlineStr">
        <is>
          <t>975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11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11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11" t="inlineStr">
        <is>
          <t>093P5 50810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11" t="inlineStr">
        <is>
          <t>612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511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2398" sId="1" ref="A511:XFD511" action="deleteRow">
    <undo index="65535" exp="ref" v="1" dr="G511" r="G503" sId="1"/>
    <rfmt sheetId="1" xfDxf="1" sqref="A511:XFD511" start="0" length="0">
      <dxf>
        <font>
          <i/>
          <name val="Times New Roman CYR"/>
          <family val="1"/>
        </font>
        <alignment wrapText="1"/>
      </dxf>
    </rfmt>
    <rcc rId="0" sId="1" dxf="1">
      <nc r="A511" t="inlineStr">
        <is>
          <t>На приобретение спортивного оборудования и инвентаря для проведения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 в 2023 году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11" t="inlineStr">
        <is>
          <t>975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11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11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11" t="inlineStr">
        <is>
          <t>093P5 52290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51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511">
        <f>G512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399" sId="1" ref="A511:XFD511" action="deleteRow">
    <rfmt sheetId="1" xfDxf="1" sqref="A511:XFD511" start="0" length="0">
      <dxf>
        <font>
          <name val="Times New Roman CYR"/>
          <family val="1"/>
        </font>
        <alignment wrapText="1"/>
      </dxf>
    </rfmt>
    <rcc rId="0" sId="1" dxf="1">
      <nc r="A511" t="inlineStr">
        <is>
          <t>Субсидии бюджетным учреждениям на иные цели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11" t="inlineStr">
        <is>
          <t>975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11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11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11" t="inlineStr">
        <is>
          <t>093P5 52290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11" t="inlineStr">
        <is>
          <t>612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511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2400" sId="1" ref="A507:XFD507" action="deleteRow">
    <undo index="65535" exp="ref" v="1" dr="G507" r="G504" sId="1"/>
    <rfmt sheetId="1" xfDxf="1" sqref="A507:XFD507" start="0" length="0">
      <dxf>
        <font>
          <i/>
          <name val="Times New Roman CYR"/>
          <family val="1"/>
        </font>
        <alignment wrapText="1"/>
      </dxf>
    </rfmt>
    <rcc rId="0" sId="1" dxf="1">
      <nc r="A507" t="inlineStr">
        <is>
          <t>На  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07" t="inlineStr">
        <is>
          <t>975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07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07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07" t="inlineStr">
        <is>
          <t>09301 S2140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50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507">
        <f>G508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401" sId="1" ref="A507:XFD507" action="deleteRow">
    <rfmt sheetId="1" xfDxf="1" sqref="A507:XFD507" start="0" length="0">
      <dxf>
        <font>
          <name val="Times New Roman CYR"/>
          <family val="1"/>
        </font>
        <alignment wrapText="1"/>
      </dxf>
    </rfmt>
    <rcc rId="0" sId="1" dxf="1">
      <nc r="A507" t="inlineStr">
        <is>
          <t>Субсидии бюджетным учреждениям на иные цели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07" t="inlineStr">
        <is>
          <t>975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07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07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07" t="inlineStr">
        <is>
          <t>09301 S2140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07" t="inlineStr">
        <is>
          <t>612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507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2402" sId="1">
    <oc r="G504">
      <f>G505+G507+#REF!+#REF!</f>
    </oc>
    <nc r="G504">
      <f>G505+G507</f>
    </nc>
  </rcc>
  <rcc rId="12403" sId="1">
    <oc r="G503">
      <f>G504+#REF!+#REF!</f>
    </oc>
    <nc r="G503">
      <f>G504</f>
    </nc>
  </rcc>
  <rcc rId="12404" sId="1">
    <oc r="G501">
      <f>G502+#REF!</f>
    </oc>
    <nc r="G501">
      <f>G502</f>
    </nc>
  </rcc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480" start="0" length="0">
    <dxf>
      <font>
        <i val="0"/>
        <sz val="12"/>
        <color indexed="8"/>
        <name val="Times New Roman"/>
        <family val="1"/>
      </font>
      <alignment horizontal="justify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5432" sId="1" odxf="1" dxf="1">
    <oc r="A480" t="inlineStr">
      <is>
        <t>Предоставление мер социальной поддержки по оплате коммунальных услуг педагогическим работникам муниципальных образовательных организаций, специалистам муниципальных учреждений культуры, проживающим и работающим в сельских населенных пунктах, рабочих поселках (поселках городского типа) на территории Республики Бурятия</t>
      </is>
    </oc>
    <nc r="A480" t="inlineStr">
      <is>
        <t>Предоставление мер социальной поддержки по оплате коммунальных услуг педагогическим работникам муниципальных дошкольных образовательных организаций, муниципальных образовательных организаций дополнительного образования, бывшим педагогическим работникам образовательных организаций, переведенным специалистами в организации, реализующие программы спортивной подготовки, специалистам организаций, реализующих программы спортивной подготовки, в соответствии с перечнем должностей, утвержденным органом государственной власти Республики Бурятия в области физической культуры и спорта, специалистам муниципальных учреждений культуры, проживающим и работающим в сельских населенных пунктах, рабочих поселках (поселках городского типа) на территории Республики Бурятия</t>
      </is>
    </nc>
    <ndxf>
      <font>
        <i/>
        <sz val="12"/>
        <color indexed="8"/>
        <name val="Times New Roman"/>
        <family val="1"/>
      </font>
      <alignment horizontal="left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3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2405" sId="1" ref="A511:XFD511" action="deleteRow">
    <undo index="65535" exp="ref" v="1" dr="G511" r="G510" sId="1"/>
    <rfmt sheetId="1" xfDxf="1" sqref="A511:XFD511" start="0" length="0">
      <dxf>
        <font>
          <b/>
          <i/>
          <name val="Times New Roman CYR"/>
          <family val="1"/>
        </font>
        <alignment wrapText="1"/>
      </dxf>
    </rfmt>
    <rcc rId="0" sId="1" dxf="1">
      <nc r="A511" t="inlineStr">
        <is>
          <t>Муниципальная Программа «Развитие муниципальной службы в Селенгинском районе на 2020 - 2024 годы»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11" t="inlineStr">
        <is>
          <t>975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11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11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11" t="inlineStr">
        <is>
          <t>01000 00000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51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511">
        <f>G512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406" sId="1" ref="A511:XFD511" action="deleteRow">
    <rfmt sheetId="1" xfDxf="1" sqref="A511:XFD511" start="0" length="0">
      <dxf>
        <font>
          <i/>
          <name val="Times New Roman CYR"/>
          <family val="1"/>
        </font>
        <alignment wrapText="1"/>
      </dxf>
    </rfmt>
    <rcc rId="0" sId="1" dxf="1">
      <nc r="A511" t="inlineStr">
        <is>
          <t>Основное мероприятие "Повышение квалификации, переподготовка муниципальных служащих"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11" t="inlineStr">
        <is>
          <t>975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11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11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11" t="inlineStr">
        <is>
          <t>01002 00000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51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511">
        <f>G512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407" sId="1" ref="A511:XFD511" action="deleteRow">
    <rfmt sheetId="1" xfDxf="1" sqref="A511:XFD511" start="0" length="0">
      <dxf>
        <font>
          <i/>
          <name val="Times New Roman CYR"/>
          <family val="1"/>
        </font>
        <alignment wrapText="1"/>
      </dxf>
    </rfmt>
    <rcc rId="0" sId="1" dxf="1">
      <nc r="A511" t="inlineStr">
        <is>
          <t>Создание условия для профессионального развития и подготовке кадров муниципальной службы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11" t="inlineStr">
        <is>
          <t>975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11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11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11" t="inlineStr">
        <is>
          <t>01002 S2870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51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511">
        <f>G512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408" sId="1" ref="A511:XFD511" action="deleteRow">
    <rfmt sheetId="1" xfDxf="1" sqref="A511:XFD511" start="0" length="0">
      <dxf>
        <font>
          <name val="Times New Roman CYR"/>
          <family val="1"/>
        </font>
        <alignment wrapText="1"/>
      </dxf>
    </rfmt>
    <rcc rId="0" sId="1" dxf="1">
      <nc r="A511" t="inlineStr">
        <is>
          <t>Прочие закупки товаров, работ и услуг для государственных (муниципальных) нужд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11" t="inlineStr">
        <is>
          <t>975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11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11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11" t="inlineStr">
        <is>
          <t>01002 S2870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11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511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2409" sId="1">
    <oc r="G510">
      <f>G511+#REF!</f>
    </oc>
    <nc r="G510">
      <f>G511</f>
    </nc>
  </rcc>
</revisions>
</file>

<file path=xl/revisions/revisionLog3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2410" sId="1" ref="A498:XFD498" action="deleteRow">
    <undo index="65535" exp="ref" v="1" dr="G498" r="G485" sId="1"/>
    <rfmt sheetId="1" xfDxf="1" sqref="A498:XFD498" start="0" length="0">
      <dxf>
        <font>
          <b/>
          <name val="Times New Roman CYR"/>
          <family val="1"/>
        </font>
        <alignment wrapText="1"/>
      </dxf>
    </rfmt>
    <rcc rId="0" sId="1" dxf="1">
      <nc r="A498" t="inlineStr">
        <is>
          <t>Непрограммные расходы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98" t="inlineStr">
        <is>
          <t>975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98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98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98" t="inlineStr">
        <is>
          <t>99900 00000</t>
        </is>
      </nc>
      <n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9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98">
        <f>G499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411" sId="1" ref="A498:XFD498" action="deleteRow">
    <rfmt sheetId="1" xfDxf="1" sqref="A498:XFD498" start="0" length="0">
      <dxf>
        <font>
          <i/>
          <name val="Times New Roman CYR"/>
          <family val="1"/>
        </font>
        <alignment wrapText="1"/>
      </dxf>
    </rfmt>
    <rcc rId="0" sId="1" dxf="1">
      <nc r="A498" t="inlineStr">
        <is>
          <t>Резервные фонды местных администраций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98" t="inlineStr">
        <is>
          <t>975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98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98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98" t="inlineStr">
        <is>
          <t>99900 86000</t>
        </is>
      </nc>
      <n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9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98">
        <f>G499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412" sId="1" ref="A498:XFD498" action="deleteRow">
    <rfmt sheetId="1" xfDxf="1" sqref="A498:XFD498" start="0" length="0">
      <dxf>
        <font>
          <name val="Times New Roman CYR"/>
          <family val="1"/>
        </font>
        <alignment wrapText="1"/>
      </dxf>
    </rfmt>
    <rcc rId="0" sId="1" dxf="1">
      <nc r="A498" t="inlineStr">
        <is>
          <t>Иные выплаты, за исключением фонда оплаты труда учреждений, лицам, привлекаемым согласно законодательству для выполнения отдельных полномочий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98" t="inlineStr">
        <is>
          <t>975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98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98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98" t="inlineStr">
        <is>
          <t>99900 86000</t>
        </is>
      </nc>
      <n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98" t="inlineStr">
        <is>
          <t>113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98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2413" sId="1">
    <oc r="G485">
      <f>G486+#REF!</f>
    </oc>
    <nc r="G485">
      <f>G486</f>
    </nc>
  </rcc>
  <rrc rId="12414" sId="1" ref="A478:XFD478" action="deleteRow">
    <undo index="0" exp="ref" v="1" dr="G478" r="G473" sId="1"/>
    <rfmt sheetId="1" xfDxf="1" sqref="A478:XFD478" start="0" length="0">
      <dxf>
        <font>
          <name val="Times New Roman CYR"/>
          <family val="1"/>
        </font>
        <alignment wrapText="1"/>
      </dxf>
    </rfmt>
    <rcc rId="0" sId="1" dxf="1">
      <nc r="A478" t="inlineStr">
        <is>
          <t>Охрана семьи и детства</t>
        </is>
      </nc>
      <ndxf>
        <font>
          <b/>
          <name val="Times New Roman"/>
          <family val="1"/>
        </font>
        <fill>
          <patternFill patternType="solid">
            <bgColor indexed="41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78" t="inlineStr">
        <is>
          <t>975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78" t="inlineStr">
        <is>
          <t>10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78" t="inlineStr">
        <is>
          <t>04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78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78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78">
        <f>G479</f>
      </nc>
      <n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415" sId="1" ref="A478:XFD478" action="deleteRow">
    <rfmt sheetId="1" xfDxf="1" sqref="A478:XFD478" start="0" length="0">
      <dxf>
        <font>
          <name val="Times New Roman CYR"/>
          <family val="1"/>
        </font>
        <alignment wrapText="1"/>
      </dxf>
    </rfmt>
    <rcc rId="0" sId="1" dxf="1">
      <nc r="A478" t="inlineStr">
        <is>
          <t>Муниципальная Программа «Развитие физической культуры, спорта и молодежной политики в Селенгинском районе на  2020 – 2025 годы»</t>
        </is>
      </nc>
      <ndxf>
        <font>
          <b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78" t="inlineStr">
        <is>
          <t>975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78" t="inlineStr">
        <is>
          <t>10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78" t="inlineStr">
        <is>
          <t>04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78" t="inlineStr">
        <is>
          <t>09000 00000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78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78">
        <f>G479</f>
      </nc>
      <ndxf>
        <font>
          <b/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416" sId="1" ref="A478:XFD478" action="deleteRow">
    <rfmt sheetId="1" xfDxf="1" sqref="A478:XFD478" start="0" length="0">
      <dxf>
        <font>
          <name val="Times New Roman CYR"/>
          <family val="1"/>
        </font>
        <alignment wrapText="1"/>
      </dxf>
    </rfmt>
    <rcc rId="0" sId="1" dxf="1">
      <nc r="A478" t="inlineStr">
        <is>
          <t>Подпрограмма «Обеспечение жильем молодых семей»</t>
        </is>
      </nc>
      <ndxf>
        <font>
          <b/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78" t="inlineStr">
        <is>
          <t>975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78" t="inlineStr">
        <is>
          <t>10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78" t="inlineStr">
        <is>
          <t>04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78" t="inlineStr">
        <is>
          <t>09500 00000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78" start="0" length="0">
      <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78">
        <f>G479</f>
      </nc>
      <ndxf>
        <font>
          <b/>
          <i/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417" sId="1" ref="A478:XFD478" action="deleteRow">
    <rfmt sheetId="1" xfDxf="1" sqref="A478:XFD478" start="0" length="0">
      <dxf>
        <font>
          <name val="Times New Roman CYR"/>
          <family val="1"/>
        </font>
        <alignment wrapText="1"/>
      </dxf>
    </rfmt>
    <rcc rId="0" sId="1" dxf="1">
      <nc r="A478" t="inlineStr">
        <is>
          <t>Основное мероприятие «Обеспечение жильем молодых семей»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78" t="inlineStr">
        <is>
          <t>975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78" t="inlineStr">
        <is>
          <t>10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78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78" t="inlineStr">
        <is>
          <t>09501 00000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78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78">
        <f>G479</f>
      </nc>
      <ndxf>
        <font>
          <i/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418" sId="1" ref="A478:XFD478" action="deleteRow">
    <rfmt sheetId="1" xfDxf="1" sqref="A478:XFD478" start="0" length="0">
      <dxf>
        <font>
          <name val="Times New Roman CYR"/>
          <family val="1"/>
        </font>
        <alignment wrapText="1"/>
      </dxf>
    </rfmt>
    <rcc rId="0" sId="1" dxf="1">
      <nc r="A478" t="inlineStr">
        <is>
          <t>Реализация мероприятий по обеспечению жильем молодых семей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78" t="inlineStr">
        <is>
          <t>975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78" t="inlineStr">
        <is>
          <t>10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78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78" t="inlineStr">
        <is>
          <t>09501 L4970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78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78">
        <f>G479</f>
      </nc>
      <ndxf>
        <font>
          <i/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419" sId="1" ref="A478:XFD478" action="deleteRow">
    <rfmt sheetId="1" xfDxf="1" sqref="A478:XFD478" start="0" length="0">
      <dxf>
        <font>
          <name val="Times New Roman CYR"/>
          <family val="1"/>
        </font>
        <alignment wrapText="1"/>
      </dxf>
    </rfmt>
    <rcc rId="0" sId="1" dxf="1">
      <nc r="A478" t="inlineStr">
        <is>
          <t>Субсидии гражданам на приобретение жилья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78" t="inlineStr">
        <is>
          <t>975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78" t="inlineStr">
        <is>
          <t>10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78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78" t="inlineStr">
        <is>
          <t>09501 L4970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78" t="inlineStr">
        <is>
          <t>322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78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2420" sId="1">
    <oc r="G473">
      <f>#REF!+G474</f>
    </oc>
    <nc r="G473">
      <f>G474</f>
    </nc>
  </rcc>
  <rrc rId="12421" sId="1" ref="A470:XFD470" action="deleteRow">
    <undo index="65535" exp="ref" v="1" dr="G470" r="G461" sId="1"/>
    <rfmt sheetId="1" xfDxf="1" sqref="A470:XFD470" start="0" length="0">
      <dxf>
        <font>
          <name val="Times New Roman CYR"/>
          <family val="1"/>
        </font>
        <alignment wrapText="1"/>
      </dxf>
    </rfmt>
    <rcc rId="0" sId="1" dxf="1">
      <nc r="A470" t="inlineStr">
        <is>
          <t>Непрограммные расходы</t>
        </is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70" t="inlineStr">
        <is>
          <t>975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70" t="inlineStr">
        <is>
          <t>07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70" t="inlineStr">
        <is>
          <t>07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70" t="inlineStr">
        <is>
          <t>99900 00000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70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70">
        <f>G471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422" sId="1" ref="A470:XFD470" action="deleteRow">
    <rfmt sheetId="1" xfDxf="1" sqref="A470:XFD470" start="0" length="0">
      <dxf>
        <font>
          <name val="Times New Roman CYR"/>
          <family val="1"/>
        </font>
        <alignment wrapText="1"/>
      </dxf>
    </rfmt>
    <rcc rId="0" sId="1" dxf="1">
      <nc r="A470" t="inlineStr">
        <is>
  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70" t="inlineStr">
        <is>
          <t>975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70" t="inlineStr">
        <is>
          <t>07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70" t="inlineStr">
        <is>
          <t>07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70" t="inlineStr">
        <is>
          <t>09601 S4760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70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70">
        <f>G471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423" sId="1" ref="A470:XFD470" action="deleteRow">
    <rfmt sheetId="1" xfDxf="1" sqref="A470:XFD470" start="0" length="0">
      <dxf>
        <font>
          <name val="Times New Roman CYR"/>
          <family val="1"/>
        </font>
        <alignment wrapText="1"/>
      </dxf>
    </rfmt>
    <rcc rId="0" sId="1" dxf="1">
      <nc r="A470" t="inlineStr">
        <is>
  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70" t="inlineStr">
        <is>
          <t>975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70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70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70" t="inlineStr">
        <is>
          <t>09601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70" t="inlineStr">
        <is>
          <t>621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70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2424" sId="1">
    <oc r="G461">
      <f>G466+G462+#REF!</f>
    </oc>
    <nc r="G461">
      <f>G466+G462</f>
    </nc>
  </rcc>
</revisions>
</file>

<file path=xl/revisions/revisionLog3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2425" sId="1" ref="A444:XFD444" action="deleteRow">
    <undo index="65535" exp="ref" v="1" dr="G444" r="G433" sId="1"/>
    <rfmt sheetId="1" xfDxf="1" sqref="A444:XFD444" start="0" length="0">
      <dxf>
        <font>
          <name val="Times New Roman CYR"/>
          <family val="1"/>
        </font>
        <alignment wrapText="1"/>
      </dxf>
    </rfmt>
    <rcc rId="0" sId="1" dxf="1">
      <nc r="A444" t="inlineStr">
        <is>
  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44" t="inlineStr">
        <is>
          <t>973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44" t="inlineStr">
        <is>
          <t>08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44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44" t="inlineStr">
        <is>
          <t>08402S4760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44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44">
        <f>SUM(G445:G448)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426" sId="1" ref="A444:XFD444" action="deleteRow">
    <rfmt sheetId="1" xfDxf="1" sqref="A444:XFD444" start="0" length="0">
      <dxf>
        <font>
          <name val="Times New Roman CYR"/>
          <family val="1"/>
        </font>
        <alignment wrapText="1"/>
      </dxf>
    </rfmt>
    <rcc rId="0" sId="1" dxf="1">
      <nc r="A444" t="inlineStr">
        <is>
          <t xml:space="preserve">Фонд оплаты труда учреждений </t>
        </is>
      </nc>
      <ndxf>
        <font>
          <name val="Times New Roman"/>
          <family val="1"/>
        </font>
        <numFmt numFmtId="30" formatCode="@"/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44" t="inlineStr">
        <is>
          <t>973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44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44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44" t="inlineStr">
        <is>
          <t>08402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44" t="inlineStr">
        <is>
          <t>111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44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2427" sId="1" ref="A444:XFD444" action="deleteRow">
    <rfmt sheetId="1" xfDxf="1" sqref="A444:XFD444" start="0" length="0">
      <dxf>
        <font>
          <name val="Times New Roman CYR"/>
          <family val="1"/>
        </font>
        <alignment wrapText="1"/>
      </dxf>
    </rfmt>
    <rcc rId="0" sId="1" dxf="1">
      <nc r="A444" t="inlineStr">
        <is>
          <t>Взносы по обязательному социальному страхованию на выплаты по оплате труда работников и иные выплаты работникам учреждений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44" t="inlineStr">
        <is>
          <t>973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44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44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44" t="inlineStr">
        <is>
          <t>08402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44" t="inlineStr">
        <is>
          <t>119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44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2428" sId="1" ref="A444:XFD444" action="deleteRow">
    <rfmt sheetId="1" xfDxf="1" sqref="A444:XFD444" start="0" length="0">
      <dxf>
        <font>
          <name val="Times New Roman CYR"/>
          <family val="1"/>
        </font>
        <alignment wrapText="1"/>
      </dxf>
    </rfmt>
    <rcc rId="0" sId="1" dxf="1">
      <nc r="A444" t="inlineStr">
        <is>
          <t>Фонд оплаты труда государственных (муниципальных) органов</t>
        </is>
      </nc>
      <ndxf>
        <font>
          <name val="Times New Roman"/>
          <family val="1"/>
        </font>
        <numFmt numFmtId="30" formatCode="@"/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44" t="inlineStr">
        <is>
          <t>973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44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44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44" t="inlineStr">
        <is>
          <t>08402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44" t="inlineStr">
        <is>
          <t>121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44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2429" sId="1" ref="A444:XFD444" action="deleteRow">
    <rfmt sheetId="1" xfDxf="1" sqref="A444:XFD444" start="0" length="0">
      <dxf>
        <font>
          <name val="Times New Roman CYR"/>
          <family val="1"/>
        </font>
        <alignment wrapText="1"/>
      </dxf>
    </rfmt>
    <rcc rId="0" sId="1" dxf="1">
      <nc r="A444" t="inlineStr">
        <is>
  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44" t="inlineStr">
        <is>
          <t>973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44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44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44" t="inlineStr">
        <is>
          <t>08402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44" t="inlineStr">
        <is>
          <t>129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44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2430" sId="1">
    <oc r="G433">
      <f>G434+G437+#REF!</f>
    </oc>
    <nc r="G433">
      <f>G434+G437</f>
    </nc>
  </rcc>
  <rrc rId="12431" sId="1" ref="A427:XFD427" action="deleteRow">
    <undo index="65535" exp="ref" v="1" dr="G427" r="G426" sId="1"/>
    <rfmt sheetId="1" xfDxf="1" sqref="A427:XFD427" start="0" length="0">
      <dxf>
        <font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427" t="inlineStr">
        <is>
          <t>Муниципальная Программа «Развитие муниципальной службы в Селенгинском районе на 2020 - 2025 годы»</t>
        </is>
      </nc>
      <ndxf>
        <font>
          <b/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27" t="inlineStr">
        <is>
          <t>973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27" t="inlineStr">
        <is>
          <t>08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27" t="inlineStr">
        <is>
          <t>04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27" t="inlineStr">
        <is>
          <t>01000 00000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27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27">
        <f>G428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432" sId="1" ref="A427:XFD427" action="deleteRow">
    <rfmt sheetId="1" xfDxf="1" sqref="A427:XFD427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427" t="inlineStr">
        <is>
          <t>Основное мероприятие "Повышение квалификации, переподготовка муниципальных служащих"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27" t="inlineStr">
        <is>
          <t>973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27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27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27" t="inlineStr">
        <is>
          <t>01002 00000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2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27">
        <f>G428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433" sId="1" ref="A427:XFD427" action="deleteRow">
    <rfmt sheetId="1" xfDxf="1" sqref="A427:XFD427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427" t="inlineStr">
        <is>
          <t>Создание условия для профессионального развития и подготовке кадров муниципальной службы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27" t="inlineStr">
        <is>
          <t>973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27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27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27" t="inlineStr">
        <is>
          <t>01002 S2870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27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27">
        <f>G428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434" sId="1" ref="A427:XFD427" action="deleteRow">
    <rfmt sheetId="1" xfDxf="1" sqref="A427:XFD427" start="0" length="0">
      <dxf>
        <font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427" t="inlineStr">
        <is>
          <t>Прочая закупка товаров, работ и услуг для обеспечения государственных (муниципальных) нужд</t>
        </is>
      </nc>
      <ndxf>
        <font>
          <name val="Times New Roman"/>
          <family val="1"/>
        </font>
        <fill>
          <patternFill patternType="none">
            <bgColor indexed="65"/>
          </patternFill>
        </fill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27" t="inlineStr">
        <is>
          <t>973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27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27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27" t="inlineStr">
        <is>
          <t>01002 S2870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27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27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2435" sId="1">
    <oc r="G426">
      <f>G427+G440+#REF!</f>
    </oc>
    <nc r="G426">
      <f>G427+G440</f>
    </nc>
  </rcc>
  <rrc rId="12436" sId="1" ref="A420:XFD420" action="deleteRow">
    <undo index="65535" exp="ref" v="1" dr="G420" r="G419" sId="1"/>
    <rfmt sheetId="1" xfDxf="1" sqref="A420:XFD420" start="0" length="0">
      <dxf>
        <font>
          <name val="Times New Roman CYR"/>
          <family val="1"/>
        </font>
        <alignment wrapText="1"/>
      </dxf>
    </rfmt>
    <rcc rId="0" sId="1" dxf="1">
      <nc r="A420" t="inlineStr">
        <is>
          <t xml:space="preserve">Резервные фонды местных администраций
</t>
        </is>
      </nc>
      <ndxf>
        <font>
          <i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20" t="inlineStr">
        <is>
          <t>973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20" t="inlineStr">
        <is>
          <t>08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20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20" t="inlineStr">
        <is>
          <t>99900 86000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20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20">
        <f>G421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437" sId="1" ref="A420:XFD420" action="deleteRow">
    <rfmt sheetId="1" xfDxf="1" sqref="A420:XFD420" start="0" length="0">
      <dxf>
        <font>
          <name val="Times New Roman CYR"/>
          <family val="1"/>
        </font>
        <alignment wrapText="1"/>
      </dxf>
    </rfmt>
    <rcc rId="0" sId="1" dxf="1">
      <nc r="A420" t="inlineStr">
        <is>
          <t>Иные выплаты, за исключением фонда оплаты труда учреждений, лицам, привлекаемым согласно законодательству для выполнения отдельных полномочий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20" t="inlineStr">
        <is>
          <t>973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20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20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20" t="inlineStr">
        <is>
          <t>99900 86000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20" t="inlineStr">
        <is>
          <t>113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20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2438" sId="1" ref="A420:XFD420" action="deleteRow">
    <undo index="65535" exp="ref" v="1" dr="G420" r="G419" sId="1"/>
    <rfmt sheetId="1" xfDxf="1" sqref="A420:XFD420" start="0" length="0">
      <dxf>
        <font>
          <i/>
          <name val="Times New Roman CYR"/>
          <family val="1"/>
        </font>
        <alignment wrapText="1"/>
      </dxf>
    </rfmt>
    <rcc rId="0" sId="1" dxf="1">
      <nc r="A420" t="inlineStr">
        <is>
          <t>На  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20" t="inlineStr">
        <is>
          <t>973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20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20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20" t="inlineStr">
        <is>
          <t>99900 S2140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2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20">
        <f>G421</f>
      </nc>
      <ndxf>
        <font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439" sId="1" ref="A420:XFD420" action="deleteRow">
    <rfmt sheetId="1" xfDxf="1" sqref="A420:XFD420" start="0" length="0">
      <dxf>
        <font>
          <name val="Times New Roman CYR"/>
          <family val="1"/>
        </font>
        <alignment wrapText="1"/>
      </dxf>
    </rfmt>
    <rcc rId="0" sId="1" dxf="1">
      <nc r="A420" t="inlineStr">
        <is>
          <t>Субсидии бюджетным учреждениям на иные цели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20" t="inlineStr">
        <is>
          <t>973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20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20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20" t="inlineStr">
        <is>
          <t>99900 S2140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20" t="inlineStr">
        <is>
          <t>612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20" start="0" length="0">
      <dxf>
        <font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2440" sId="1">
    <oc r="G419">
      <f>G420+#REF!+#REF!</f>
    </oc>
    <nc r="G419">
      <f>G420</f>
    </nc>
  </rcc>
  <rrc rId="12441" sId="1" ref="A412:XFD412" action="deleteRow">
    <undo index="65535" exp="ref" v="1" dr="G412" r="G406" sId="1"/>
    <rfmt sheetId="1" xfDxf="1" sqref="A412:XFD412" start="0" length="0">
      <dxf>
        <font>
          <i/>
          <name val="Times New Roman CYR"/>
          <family val="1"/>
        </font>
        <alignment wrapText="1"/>
      </dxf>
    </rfmt>
    <rcc rId="0" sId="1" dxf="1">
      <nc r="A412" t="inlineStr">
        <is>
          <t>Государственная поддержка отрасли культура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12" t="inlineStr">
        <is>
          <t>973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12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12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12" t="inlineStr">
        <is>
          <t>084A2 55190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1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12">
        <f>G413+G414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442" sId="1" ref="A412:XFD412" action="deleteRow">
    <rfmt sheetId="1" xfDxf="1" sqref="A412:XFD412" start="0" length="0">
      <dxf>
        <font>
          <name val="Times New Roman CYR"/>
          <family val="1"/>
        </font>
        <alignment wrapText="1"/>
      </dxf>
    </rfmt>
    <rcc rId="0" sId="1" dxf="1">
      <nc r="A412" t="inlineStr">
        <is>
          <t>Субсидии бюджетным учреждениям на иные цели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12" t="inlineStr">
        <is>
          <t>973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12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12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12" t="inlineStr">
        <is>
          <t>084A2 55190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12" t="inlineStr">
        <is>
          <t>612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12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2443" sId="1" ref="A412:XFD412" action="deleteRow">
    <rfmt sheetId="1" xfDxf="1" sqref="A412:XFD412" start="0" length="0">
      <dxf>
        <font>
          <name val="Times New Roman CYR"/>
          <family val="1"/>
        </font>
        <alignment wrapText="1"/>
      </dxf>
    </rfmt>
    <rcc rId="0" sId="1" dxf="1">
      <nc r="A412" t="inlineStr">
        <is>
          <t>Субсидии автономным учреждениям на иные цели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12" t="inlineStr">
        <is>
          <t>973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12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12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12" t="inlineStr">
        <is>
          <t>084A2 55190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12" t="inlineStr">
        <is>
          <t>622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12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2444" sId="1">
    <oc r="G406">
      <f>G407+#REF!</f>
    </oc>
    <nc r="G406">
      <f>G407</f>
    </nc>
  </rcc>
  <rrc rId="12445" sId="1" ref="A402:XFD402" action="deleteRow">
    <undo index="65535" exp="ref" v="1" dr="G402" r="G395" sId="1"/>
    <rfmt sheetId="1" xfDxf="1" sqref="A402:XFD402" start="0" length="0">
      <dxf>
        <font>
          <i/>
          <name val="Times New Roman CYR"/>
          <family val="1"/>
        </font>
        <alignment wrapText="1"/>
      </dxf>
    </rfmt>
    <rcc rId="0" sId="1" dxf="1">
      <nc r="A402" t="inlineStr">
        <is>
          <t>На укрепление материально-технической базы отрасли "Культура"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02" t="inlineStr">
        <is>
          <t>973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02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02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02" t="inlineStr">
        <is>
          <t>08201 S2950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0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02">
        <f>G403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446" sId="1" ref="A402:XFD402" action="deleteRow">
    <rfmt sheetId="1" xfDxf="1" sqref="A402:XFD402" start="0" length="0">
      <dxf>
        <font>
          <i/>
          <name val="Times New Roman CYR"/>
          <family val="1"/>
        </font>
        <alignment wrapText="1"/>
      </dxf>
    </rfmt>
    <rcc rId="0" sId="1" dxf="1">
      <nc r="A402" t="inlineStr">
        <is>
          <t>Субсидии автономным учреждениям на иные цели</t>
        </is>
      </nc>
      <ndxf>
        <font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02" t="inlineStr">
        <is>
          <t>973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02" t="inlineStr">
        <is>
          <t>08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02" t="inlineStr">
        <is>
          <t>01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02" t="inlineStr">
        <is>
          <t>08201 S2950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02" t="inlineStr">
        <is>
          <t>622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02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2447" sId="1" ref="A402:XFD402" action="deleteRow">
    <undo index="65535" exp="ref" v="1" dr="G402" r="G395" sId="1"/>
    <rfmt sheetId="1" xfDxf="1" sqref="A402:XFD402" start="0" length="0">
      <dxf>
        <font>
          <i/>
          <name val="Times New Roman CYR"/>
          <family val="1"/>
        </font>
        <alignment wrapText="1"/>
      </dxf>
    </rfmt>
    <rcc rId="0" sId="1" dxf="1">
      <nc r="A402" t="inlineStr">
        <is>
  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02" t="inlineStr">
        <is>
          <t>973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02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02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02" t="inlineStr">
        <is>
          <t>08201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0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02">
        <f>G403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448" sId="1" ref="A402:XFD402" action="deleteRow">
    <rfmt sheetId="1" xfDxf="1" sqref="A402:XFD402" start="0" length="0">
      <dxf>
        <font>
          <i/>
          <name val="Times New Roman CYR"/>
          <family val="1"/>
        </font>
        <alignment wrapText="1"/>
      </dxf>
    </rfmt>
    <rcc rId="0" sId="1" dxf="1">
      <nc r="A402" t="inlineStr">
        <is>
  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02" t="inlineStr">
        <is>
          <t>973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02" t="inlineStr">
        <is>
          <t>08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02" t="inlineStr">
        <is>
          <t>01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02" t="inlineStr">
        <is>
          <t>08201 S4760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02" t="inlineStr">
        <is>
          <t>621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02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2449" sId="1" ref="A406:XFD406" action="deleteRow">
    <rfmt sheetId="1" xfDxf="1" sqref="A406:XFD406" start="0" length="0">
      <dxf>
        <font>
          <name val="Times New Roman CYR"/>
          <family val="1"/>
        </font>
        <alignment wrapText="1"/>
      </dxf>
    </rfmt>
    <rcc rId="0" sId="1" dxf="1">
      <nc r="A406" t="inlineStr">
        <is>
          <t>Субсидии бюджетным учреждениям на иные цели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06" t="inlineStr">
        <is>
          <t>973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06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06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06" t="inlineStr">
        <is>
          <t>08401 83160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06" t="inlineStr">
        <is>
          <t>612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06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2450" sId="1" ref="A406:XFD406" action="deleteRow">
    <undo index="65535" exp="area" dr="G405:G406" r="G404" sId="1"/>
    <rfmt sheetId="1" xfDxf="1" sqref="A406:XFD406" start="0" length="0">
      <dxf>
        <font>
          <name val="Times New Roman CYR"/>
          <family val="1"/>
        </font>
        <alignment wrapText="1"/>
      </dxf>
    </rfmt>
    <rcc rId="0" sId="1" dxf="1">
      <nc r="A406" t="inlineStr">
        <is>
          <t>Субсидии автономным учреждениям на иные цели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06" t="inlineStr">
        <is>
          <t>973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06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06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06" t="inlineStr">
        <is>
          <t>08401 83160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06" t="inlineStr">
        <is>
          <t>622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06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2451" sId="1" ref="A398:XFD398" action="deleteRow">
    <undo index="65535" exp="ref" v="1" dr="G398" r="G395" sId="1"/>
    <rfmt sheetId="1" xfDxf="1" sqref="A398:XFD398" start="0" length="0">
      <dxf>
        <font>
          <name val="Times New Roman CYR"/>
          <family val="1"/>
        </font>
        <alignment wrapText="1"/>
      </dxf>
    </rfmt>
    <rcc rId="0" sId="1" dxf="1">
      <nc r="A398" t="inlineStr">
        <is>
          <t>На обеспечение развития и укрепления материально-технической базы домов культуры в населенных пунктах с числом жителей до 50 тысяч человек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98" t="inlineStr">
        <is>
          <t>973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98" t="inlineStr">
        <is>
          <t>08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98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98" t="inlineStr">
        <is>
          <t>08201 L4670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98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98">
        <f>G399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452" sId="1" ref="A398:XFD398" action="deleteRow">
    <rfmt sheetId="1" xfDxf="1" sqref="A398:XFD398" start="0" length="0">
      <dxf>
        <font>
          <name val="Times New Roman CYR"/>
          <family val="1"/>
        </font>
        <alignment wrapText="1"/>
      </dxf>
    </rfmt>
    <rcc rId="0" sId="1" dxf="1">
      <nc r="A398" t="inlineStr">
        <is>
          <t>Субсидии автономным учреждениям на иные цели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98" t="inlineStr">
        <is>
          <t>973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98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98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98" t="inlineStr">
        <is>
          <t>08201 L4670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98" t="inlineStr">
        <is>
          <t>622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98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2453" sId="1">
    <oc r="G395">
      <f>G398+G396+#REF!+#REF!+#REF!</f>
    </oc>
    <nc r="G395">
      <f>G398+G396</f>
    </nc>
  </rcc>
  <rrc rId="12454" sId="1" ref="A390:XFD390" action="deleteRow">
    <undo index="65535" exp="ref" v="1" dr="G390" r="G383" sId="1"/>
    <rfmt sheetId="1" xfDxf="1" sqref="A390:XFD390" start="0" length="0">
      <dxf>
        <font>
          <i/>
          <name val="Times New Roman CYR"/>
          <family val="1"/>
        </font>
        <alignment wrapText="1"/>
      </dxf>
    </rfmt>
    <rcc rId="0" sId="1" dxf="1">
      <nc r="A390" t="inlineStr">
        <is>
          <t>На укрепление материально-технической базы отрасли "Культура"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90" t="inlineStr">
        <is>
          <t>973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90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90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90" t="inlineStr">
        <is>
          <t>08101 S2950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9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90">
        <f>G391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455" sId="1" ref="A390:XFD390" action="deleteRow">
    <rfmt sheetId="1" xfDxf="1" sqref="A390:XFD390" start="0" length="0">
      <dxf>
        <font>
          <i/>
          <name val="Times New Roman CYR"/>
          <family val="1"/>
        </font>
        <alignment wrapText="1"/>
      </dxf>
    </rfmt>
    <rcc rId="0" sId="1" dxf="1">
      <nc r="A390" t="inlineStr">
        <is>
          <t>Субсидии бюджетным учреждениям на иные цели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90" t="inlineStr">
        <is>
          <t>973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90" t="inlineStr">
        <is>
          <t>08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90" t="inlineStr">
        <is>
          <t>01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90" t="inlineStr">
        <is>
          <t>08101 S2950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90" t="inlineStr">
        <is>
          <t>612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90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2456" sId="1" ref="A390:XFD390" action="deleteRow">
    <undo index="65535" exp="ref" v="1" dr="G390" r="G383" sId="1"/>
    <rfmt sheetId="1" xfDxf="1" sqref="A390:XFD390" start="0" length="0">
      <dxf>
        <font>
          <i/>
          <name val="Times New Roman CYR"/>
          <family val="1"/>
        </font>
        <alignment wrapText="1"/>
      </dxf>
    </rfmt>
    <rcc rId="0" sId="1" dxf="1">
      <nc r="A390" t="inlineStr">
        <is>
  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90" t="inlineStr">
        <is>
          <t>973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90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90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90" t="inlineStr">
        <is>
          <t>08101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9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90">
        <f>G391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457" sId="1" ref="A390:XFD390" action="deleteRow">
    <rfmt sheetId="1" xfDxf="1" sqref="A390:XFD390" start="0" length="0">
      <dxf>
        <font>
          <i/>
          <name val="Times New Roman CYR"/>
          <family val="1"/>
        </font>
        <alignment wrapText="1"/>
      </dxf>
    </rfmt>
    <rcc rId="0" sId="1" dxf="1">
      <nc r="A390" t="inlineStr">
        <is>
          <t>Субсидии бюджетным учреждениям на иные цели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90" t="inlineStr">
        <is>
          <t>973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90" t="inlineStr">
        <is>
          <t>08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90" t="inlineStr">
        <is>
          <t>01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90" t="inlineStr">
        <is>
          <t>08101 S4760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90" t="inlineStr">
        <is>
          <t>611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90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2458" sId="1" ref="A386:XFD386" action="deleteRow">
    <undo index="65535" exp="ref" v="1" dr="G386" r="G383" sId="1"/>
    <rfmt sheetId="1" xfDxf="1" sqref="A386:XFD386" start="0" length="0">
      <dxf>
        <font>
          <i/>
          <name val="Times New Roman CYR"/>
          <family val="1"/>
        </font>
        <alignment wrapText="1"/>
      </dxf>
    </rfmt>
    <rcc rId="0" sId="1" dxf="1">
      <nc r="A386" t="inlineStr">
        <is>
          <t>Исполнение расходных обязательств муниципальных районов (городских округов)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86" t="inlineStr">
        <is>
          <t>973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86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86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86" t="inlineStr">
        <is>
          <t>08101 S2160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8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86">
        <f>G387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459" sId="1" ref="A386:XFD386" action="deleteRow">
    <rfmt sheetId="1" xfDxf="1" sqref="A386:XFD386" start="0" length="0">
      <dxf>
        <font>
          <i/>
          <name val="Times New Roman CYR"/>
          <family val="1"/>
        </font>
        <alignment wrapText="1"/>
      </dxf>
    </rfmt>
    <rcc rId="0" sId="1" dxf="1">
      <nc r="A386" t="inlineStr">
        <is>
  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i val="0"/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86" t="inlineStr">
        <is>
          <t>973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86" t="inlineStr">
        <is>
          <t>08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86" t="inlineStr">
        <is>
          <t>01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86" t="inlineStr">
        <is>
          <t>08101 S2160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86" t="inlineStr">
        <is>
          <t>611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86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2460" sId="1">
    <oc r="G383">
      <f>G386+G384+#REF!+#REF!+#REF!</f>
    </oc>
    <nc r="G383">
      <f>G386+G384</f>
    </nc>
  </rcc>
</revisions>
</file>

<file path=xl/revisions/revisionLog3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2461" sId="1" ref="A374:XFD374" action="deleteRow">
    <undo index="65535" exp="ref" v="1" dr="G374" r="G366" sId="1"/>
    <rfmt sheetId="1" xfDxf="1" sqref="A374:XFD374" start="0" length="0">
      <dxf>
        <font>
          <name val="Times New Roman CYR"/>
          <family val="1"/>
        </font>
        <alignment wrapText="1"/>
      </dxf>
    </rfmt>
    <rcc rId="0" sId="1" dxf="1">
      <nc r="A374" t="inlineStr">
        <is>
          <t>Муниципальная программа «Развитие образования в Селенгинском районе на 2020 – 2025 годы»</t>
        </is>
      </nc>
      <ndxf>
        <font>
          <b/>
          <name val="Times New Roman"/>
          <family val="1"/>
        </font>
        <alignment horizontal="left" vertical="center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4" t="inlineStr">
        <is>
          <t>973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4" t="inlineStr">
        <is>
          <t>07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4" t="inlineStr">
        <is>
          <t>03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4" t="inlineStr">
        <is>
          <t>10000 00000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74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74">
        <f>G375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462" sId="1" ref="A374:XFD374" action="deleteRow">
    <rfmt sheetId="1" xfDxf="1" sqref="A374:XFD374" start="0" length="0">
      <dxf>
        <font>
          <name val="Times New Roman CYR"/>
          <family val="1"/>
        </font>
        <alignment wrapText="1"/>
      </dxf>
    </rfmt>
    <rcc rId="0" sId="1" dxf="1">
      <nc r="A374" t="inlineStr">
        <is>
          <t>Подпрограмма «Семья и дети»</t>
        </is>
      </nc>
      <ndxf>
        <font>
          <b/>
          <i/>
          <name val="Times New Roman CYR"/>
          <family val="1"/>
        </font>
        <alignment horizontal="left" vertical="center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4" t="inlineStr">
        <is>
          <t>973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4" t="inlineStr">
        <is>
          <t>07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4" t="inlineStr">
        <is>
          <t>03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4" t="inlineStr">
        <is>
          <t>10600 00000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74" start="0" length="0">
      <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74">
        <f>G375</f>
      </nc>
      <ndxf>
        <font>
          <b/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463" sId="1" ref="A374:XFD374" action="deleteRow">
    <rfmt sheetId="1" xfDxf="1" sqref="A374:XFD374" start="0" length="0">
      <dxf>
        <font>
          <name val="Times New Roman CYR"/>
          <family val="1"/>
        </font>
        <alignment wrapText="1"/>
      </dxf>
    </rfmt>
    <rcc rId="0" sId="1" dxf="1">
      <nc r="A374" t="inlineStr">
        <is>
          <t>Основное мероприятие "Поддержка талантливых и одаренных детей"</t>
        </is>
      </nc>
      <ndxf>
        <font>
          <i/>
          <name val="Times New Roman CYR"/>
          <family val="1"/>
        </font>
        <alignment horizontal="left" vertical="center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4" t="inlineStr">
        <is>
          <t>973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4" t="inlineStr">
        <is>
          <t>07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4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4" t="inlineStr">
        <is>
          <t>10601 00000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74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74">
        <f>G375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464" sId="1" ref="A374:XFD374" action="deleteRow">
    <rfmt sheetId="1" xfDxf="1" sqref="A374:XFD374" start="0" length="0">
      <dxf>
        <font>
          <i/>
          <name val="Times New Roman CYR"/>
          <family val="1"/>
        </font>
        <alignment wrapText="1"/>
      </dxf>
    </rfmt>
    <rcc rId="0" sId="1" dxf="1">
      <nc r="A374" t="inlineStr">
        <is>
          <t>Расходы на проведение мероприятий  для детей и молодежи</t>
        </is>
      </nc>
      <ndxf>
        <font>
          <name val="Times New Roman CYR"/>
          <family val="1"/>
        </font>
        <alignment horizontal="left" vertical="center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4" t="inlineStr">
        <is>
          <t>973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4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4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4" t="inlineStr">
        <is>
          <t>10601 82500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7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74">
        <f>G375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465" sId="1" ref="A374:XFD374" action="deleteRow">
    <rfmt sheetId="1" xfDxf="1" sqref="A374:XFD374" start="0" length="0">
      <dxf>
        <font>
          <name val="Times New Roman CYR"/>
          <family val="1"/>
        </font>
        <alignment wrapText="1"/>
      </dxf>
    </rfmt>
    <rcc rId="0" sId="1" dxf="1">
      <nc r="A374" t="inlineStr">
        <is>
          <t>Субсидии автономным учреждениям на иные цели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4" t="inlineStr">
        <is>
          <t>973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4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4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4" t="inlineStr">
        <is>
          <t>10601 82500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74" t="inlineStr">
        <is>
          <t>622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74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2466" sId="1">
    <oc r="G366">
      <f>G367+#REF!</f>
    </oc>
    <nc r="G366">
      <f>G367</f>
    </nc>
  </rcc>
</revisions>
</file>

<file path=xl/revisions/revisionLog3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467" sId="1">
    <oc r="G209">
      <f>G214+G222+G220+G213+G218+G210+G224+G216+G226</f>
    </oc>
    <nc r="G209">
      <f>G210+G212+G214+G216+G218+G220+G222+G224+G226</f>
    </nc>
  </rcc>
  <rcc rId="12468" sId="1">
    <oc r="G237">
      <f>G238+G244</f>
    </oc>
    <nc r="G237">
      <f>G238+G244+G241</f>
    </nc>
  </rcc>
</revisions>
</file>

<file path=xl/revisions/revisionLog3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2469" sId="1" ref="A98:XFD99" action="insertRow"/>
  <rcc rId="12470" sId="1">
    <nc r="A98" t="inlineStr">
      <is>
        <t>Закупка товаров, работ и услуг в сфере информационно-коммуникационных технологий</t>
      </is>
    </nc>
  </rcc>
  <rcc rId="12471" sId="1" numFmtId="30">
    <nc r="B98">
      <v>968</v>
    </nc>
  </rcc>
  <rcc rId="12472" sId="1">
    <nc r="C98" t="inlineStr">
      <is>
        <t>01</t>
      </is>
    </nc>
  </rcc>
  <rcc rId="12473" sId="1">
    <nc r="D98" t="inlineStr">
      <is>
        <t>13</t>
      </is>
    </nc>
  </rcc>
  <rcc rId="12474" sId="1">
    <nc r="F98" t="inlineStr">
      <is>
        <t>242</t>
      </is>
    </nc>
  </rcc>
  <rcc rId="12475" sId="1">
    <nc r="A99" t="inlineStr">
      <is>
        <t>Прочие закупки товаров, работ и услуг для государственных (муниципальных) нужд</t>
      </is>
    </nc>
  </rcc>
  <rcc rId="12476" sId="1" numFmtId="30">
    <nc r="B99">
      <v>968</v>
    </nc>
  </rcc>
  <rcc rId="12477" sId="1">
    <nc r="C99" t="inlineStr">
      <is>
        <t>01</t>
      </is>
    </nc>
  </rcc>
  <rcc rId="12478" sId="1">
    <nc r="D99" t="inlineStr">
      <is>
        <t>13</t>
      </is>
    </nc>
  </rcc>
  <rcc rId="12479" sId="1">
    <nc r="F99" t="inlineStr">
      <is>
        <t>244</t>
      </is>
    </nc>
  </rcc>
  <rcc rId="12480" sId="1">
    <nc r="E98" t="inlineStr">
      <is>
        <t>99900 73100</t>
      </is>
    </nc>
  </rcc>
  <rcc rId="12481" sId="1">
    <nc r="E99" t="inlineStr">
      <is>
        <t>99900 73100</t>
      </is>
    </nc>
  </rcc>
  <rcc rId="12482" sId="1" numFmtId="4">
    <oc r="G96">
      <v>412.2</v>
    </oc>
    <nc r="G96">
      <v>271.89999999999998</v>
    </nc>
  </rcc>
  <rcc rId="12483" sId="1" numFmtId="4">
    <nc r="G97">
      <v>82.1</v>
    </nc>
  </rcc>
  <rcc rId="12484" sId="1" numFmtId="4">
    <nc r="G98">
      <v>18</v>
    </nc>
  </rcc>
  <rcc rId="12485" sId="1" numFmtId="4">
    <nc r="G99">
      <v>40.200000000000003</v>
    </nc>
  </rcc>
  <rcc rId="12486" sId="1">
    <oc r="G95">
      <f>SUM(G96:G97)</f>
    </oc>
    <nc r="G95">
      <f>SUM(G96:G99)</f>
    </nc>
  </rcc>
  <rcv guid="{F5AA4F86-B486-4943-8417-E7BB5F004EDE}" action="delete"/>
  <rdn rId="0" localSheetId="1" customView="1" name="Z_F5AA4F86_B486_4943_8417_E7BB5F004EDE_.wvu.PrintArea" hidden="1" oldHidden="1">
    <formula>Ведом.структура!$A$1:$G$549</formula>
    <oldFormula>Ведом.структура!$A$1:$G$549</oldFormula>
  </rdn>
  <rdn rId="0" localSheetId="1" customView="1" name="Z_F5AA4F86_B486_4943_8417_E7BB5F004EDE_.wvu.FilterData" hidden="1" oldHidden="1">
    <formula>Ведом.структура!$A$13:$G$557</formula>
    <oldFormula>Ведом.структура!$A$13:$G$549</oldFormula>
  </rdn>
  <rcv guid="{F5AA4F86-B486-4943-8417-E7BB5F004EDE}" action="add"/>
</revisions>
</file>

<file path=xl/revisions/revisionLog3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489" sId="1" numFmtId="4">
    <oc r="G205">
      <v>42225.4</v>
    </oc>
    <nc r="G205">
      <f>42225.4+6000</f>
    </nc>
  </rcc>
  <rcc rId="12490" sId="1">
    <oc r="G217">
      <f>91617.2</f>
    </oc>
    <nc r="G217">
      <f>91617.2+7799.1</f>
    </nc>
  </rcc>
</revisions>
</file>

<file path=xl/revisions/revisionLog3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491" sId="1" numFmtId="4">
    <nc r="G123">
      <v>1000</v>
    </nc>
  </rcc>
  <rcc rId="12492" sId="1" numFmtId="4">
    <nc r="G125">
      <v>1107.5</v>
    </nc>
  </rcc>
  <rcc rId="12493" sId="1" numFmtId="4">
    <nc r="G127">
      <v>2112.6999999999998</v>
    </nc>
  </rcc>
  <rcc rId="12494" sId="1" numFmtId="4">
    <nc r="G128">
      <v>50</v>
    </nc>
  </rcc>
  <rrc rId="12495" sId="1" ref="A129:XFD129" action="deleteRow">
    <undo index="65535" exp="area" dr="G122:G129" r="G121" sId="1"/>
    <rfmt sheetId="1" xfDxf="1" sqref="A129:XFD129" start="0" length="0">
      <dxf>
        <font>
          <name val="Times New Roman CYR"/>
          <family val="1"/>
        </font>
        <alignment wrapText="1"/>
      </dxf>
    </rfmt>
    <rcc rId="0" sId="1" dxf="1">
      <nc r="A129" t="inlineStr">
        <is>
          <t>Уплата иных платежей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29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9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29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29" t="inlineStr">
        <is>
          <t>99900 83590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29" t="inlineStr">
        <is>
          <t>853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29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2496" sId="1">
    <oc r="G126">
      <f>200+110</f>
    </oc>
    <nc r="G126">
      <f>200+110+8141.5</f>
    </nc>
  </rcc>
</revisions>
</file>

<file path=xl/revisions/revisionLog3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497" sId="1" numFmtId="4">
    <oc r="G431">
      <v>100</v>
    </oc>
    <nc r="G431">
      <f>100+3</f>
    </nc>
  </rcc>
  <rcc rId="12498" sId="1" numFmtId="4">
    <nc r="G435">
      <v>2433.6999999999998</v>
    </nc>
  </rcc>
  <rcc rId="12499" sId="1" numFmtId="4">
    <nc r="G447">
      <v>100</v>
    </nc>
  </rcc>
  <rcc rId="12500" sId="1" numFmtId="4">
    <nc r="G449">
      <v>150</v>
    </nc>
  </rcc>
  <rcc rId="12501" sId="1" numFmtId="4">
    <nc r="G448">
      <v>450</v>
    </nc>
  </rcc>
  <rcc rId="12502" sId="1" numFmtId="4">
    <oc r="G453">
      <v>859.2</v>
    </oc>
    <nc r="G453">
      <f>859.2+2854.4</f>
    </nc>
  </rcc>
  <rcc rId="12503" sId="1" numFmtId="4">
    <oc r="G454">
      <v>259.5</v>
    </oc>
    <nc r="G454">
      <f>259.5+760.1</f>
    </nc>
  </rcc>
  <rcc rId="12504" sId="1" numFmtId="4">
    <nc r="G468">
      <v>826.5</v>
    </nc>
  </rcc>
  <rcc rId="12505" sId="1" numFmtId="4">
    <nc r="G469">
      <v>249.6</v>
    </nc>
  </rcc>
  <rcc rId="12506" sId="1" numFmtId="4">
    <nc r="G471">
      <v>4439.7</v>
    </nc>
  </rcc>
  <rcc rId="12507" sId="1" numFmtId="4">
    <nc r="G472">
      <v>1340.8</v>
    </nc>
  </rcc>
  <rcc rId="12508" sId="1" numFmtId="4">
    <nc r="G473">
      <v>129.19999999999999</v>
    </nc>
  </rcc>
  <rcc rId="12509" sId="1" numFmtId="4">
    <nc r="G475">
      <v>4</v>
    </nc>
  </rcc>
  <rcc rId="12510" sId="1" numFmtId="4">
    <nc r="G474">
      <v>233.9</v>
    </nc>
  </rcc>
  <rcc rId="12511" sId="1">
    <nc r="G460">
      <f>34550.8+2300</f>
    </nc>
  </rcc>
</revisions>
</file>

<file path=xl/revisions/revisionLog3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12" sId="1">
    <oc r="G454">
      <f>259.5+760.1</f>
    </oc>
    <nc r="G454">
      <f>259.5+862</f>
    </nc>
  </rcc>
  <rcc rId="12513" sId="1">
    <oc r="G216">
      <f>91617.2+7799.1</f>
    </oc>
    <nc r="G216">
      <f>91617.2+7697.2</f>
    </nc>
  </rcc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497" start="0" length="0">
    <dxf>
      <font>
        <i val="0"/>
        <sz val="12"/>
        <color indexed="8"/>
        <name val="Times New Roman"/>
        <family val="1"/>
      </font>
      <alignment horizontal="justify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5433" sId="1" odxf="1" dxf="1">
    <oc r="A497" t="inlineStr">
      <is>
        <t>Предоставление мер социальной поддержки по оплате коммунальных услуг педагогическим работникам муниципальных образовательных организаций, специалистам муниципальных учреждений культуры, проживающим и работающим в сельских населенных пунктах, рабочих поселках (поселках городского типа) на территории Республики Бурятия</t>
      </is>
    </oc>
    <nc r="A497" t="inlineStr">
      <is>
        <t>Предоставление мер социальной поддержки по оплате коммунальных услуг педагогическим работникам муниципальных дошкольных образовательных организаций, муниципальных образовательных организаций дополнительного образования, бывшим педагогическим работникам образовательных организаций, переведенным специалистами в организации, реализующие программы спортивной подготовки, специалистам организаций, реализующих программы спортивной подготовки, в соответствии с перечнем должностей, утвержденным органом государственной власти Республики Бурятия в области физической культуры и спорта, специалистам муниципальных учреждений культуры, проживающим и работающим в сельских населенных пунктах, рабочих поселках (поселках городского типа) на территории Республики Бурятия</t>
      </is>
    </nc>
    <ndxf>
      <font>
        <i/>
        <sz val="12"/>
        <color indexed="8"/>
        <name val="Times New Roman"/>
        <family val="1"/>
      </font>
      <alignment horizontal="left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3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14" sId="1" numFmtId="4">
    <nc r="G372">
      <v>15328.3</v>
    </nc>
  </rcc>
  <rcc rId="12515" sId="1" numFmtId="4">
    <nc r="G381">
      <v>11987.2</v>
    </nc>
  </rcc>
  <rcc rId="12516" sId="1" numFmtId="4">
    <nc r="G387">
      <v>22281</v>
    </nc>
  </rcc>
  <rcc rId="12517" sId="1" numFmtId="4">
    <nc r="G393">
      <v>700</v>
    </nc>
  </rcc>
  <rcc rId="12518" sId="1" numFmtId="4">
    <nc r="G406">
      <v>826.5</v>
    </nc>
  </rcc>
  <rcc rId="12519" sId="1" numFmtId="4">
    <nc r="G407">
      <v>249.6</v>
    </nc>
  </rcc>
  <rcc rId="12520" sId="1" numFmtId="4">
    <nc r="G409">
      <v>8324.9</v>
    </nc>
  </rcc>
  <rcc rId="12521" sId="1" numFmtId="4">
    <nc r="G411">
      <v>2514.1</v>
    </nc>
  </rcc>
  <rcc rId="12522" sId="1" numFmtId="4">
    <nc r="G410">
      <v>100</v>
    </nc>
  </rcc>
  <rcc rId="12523" sId="1" numFmtId="4">
    <nc r="G414">
      <v>6.5</v>
    </nc>
  </rcc>
  <rcc rId="12524" sId="1" numFmtId="4">
    <nc r="G412">
      <v>253.2</v>
    </nc>
  </rcc>
  <rcc rId="12525" sId="1" numFmtId="4">
    <nc r="G413">
      <v>117.6</v>
    </nc>
  </rcc>
  <rcc rId="12526" sId="1">
    <oc r="G408">
      <f>SUM(G409:G414)</f>
    </oc>
    <nc r="G408">
      <f>SUM(G409:G414)</f>
    </nc>
  </rcc>
</revisions>
</file>

<file path=xl/revisions/revisionLog3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27" sId="1">
    <oc r="G405">
      <f>SUM(G406:G407)</f>
    </oc>
    <nc r="G405">
      <f>SUM(G406:G407)</f>
    </nc>
  </rcc>
  <rcc rId="12528" sId="1" numFmtId="4">
    <oc r="G413">
      <v>117.6</v>
    </oc>
    <nc r="G413">
      <v>817.6</v>
    </nc>
  </rcc>
</revisions>
</file>

<file path=xl/revisions/revisionLog3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29" sId="1">
    <oc r="H548">
      <f>SUM(H14:H547)</f>
    </oc>
    <nc r="H548">
      <f>SUM(H14:H547)</f>
    </nc>
  </rcc>
</revisions>
</file>

<file path=xl/revisions/revisionLog3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558">
    <dxf>
      <numFmt numFmtId="171" formatCode="#,##0.000"/>
    </dxf>
  </rfmt>
  <rfmt sheetId="1" sqref="G558">
    <dxf>
      <numFmt numFmtId="170" formatCode="#,##0.0000"/>
    </dxf>
  </rfmt>
  <rfmt sheetId="1" sqref="G558">
    <dxf>
      <numFmt numFmtId="169" formatCode="#,##0.00000"/>
    </dxf>
  </rfmt>
</revisions>
</file>

<file path=xl/revisions/revisionLog3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30" sId="1">
    <oc r="G216">
      <f>91617.2+7697.2</f>
    </oc>
    <nc r="G216">
      <f>93963.8+7697.2</f>
    </nc>
  </rcc>
  <rcc rId="12531" sId="1">
    <oc r="G204">
      <f>42225.4+6000</f>
    </oc>
    <nc r="G204">
      <f>42946+6000</f>
    </nc>
  </rcc>
  <rcc rId="12532" sId="1" numFmtId="4">
    <oc r="G284">
      <v>6082.4</v>
    </oc>
    <nc r="G284">
      <v>6165.9</v>
    </nc>
  </rcc>
</revisions>
</file>

<file path=xl/revisions/revisionLog3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33" sId="1">
    <oc r="G235">
      <f>G237</f>
    </oc>
    <nc r="G235">
      <f>G236</f>
    </nc>
  </rcc>
</revisions>
</file>

<file path=xl/revisions/revisionLog3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34" sId="1" numFmtId="4">
    <oc r="G393">
      <v>700</v>
    </oc>
    <nc r="G393">
      <v>500</v>
    </nc>
  </rcc>
  <rcc rId="12535" sId="1" numFmtId="4">
    <oc r="G448">
      <v>450</v>
    </oc>
    <nc r="G448">
      <v>250</v>
    </nc>
  </rcc>
</revisions>
</file>

<file path=xl/revisions/revisionLog3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36" sId="1" numFmtId="4">
    <oc r="G387">
      <v>22281</v>
    </oc>
    <nc r="G387">
      <v>18627.2</v>
    </nc>
  </rcc>
  <rcc rId="12537" sId="1">
    <oc r="G126">
      <f>200+110+8141.5</f>
    </oc>
    <nc r="G126">
      <f>200+110+7641.5</f>
    </nc>
  </rcc>
</revisions>
</file>

<file path=xl/revisions/revisionLog3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38" sId="1">
    <oc r="G204">
      <f>42946+6000</f>
    </oc>
    <nc r="G204">
      <f>42236</f>
    </nc>
  </rcc>
</revisions>
</file>

<file path=xl/revisions/revisionLog3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39" sId="1" numFmtId="4">
    <oc r="G216">
      <f>93963.8+7697.2</f>
    </oc>
    <nc r="G216">
      <v>90926.8</v>
    </nc>
  </rcc>
  <rcc rId="12540" sId="1" numFmtId="4">
    <oc r="G284">
      <v>6165.9</v>
    </oc>
    <nc r="G284">
      <f>5565.9-2.81168</f>
    </nc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264:G265">
    <dxf>
      <fill>
        <patternFill>
          <bgColor theme="0"/>
        </patternFill>
      </fill>
    </dxf>
  </rfmt>
  <rfmt sheetId="1" sqref="G273:G275">
    <dxf>
      <fill>
        <patternFill>
          <bgColor theme="0"/>
        </patternFill>
      </fill>
    </dxf>
  </rfmt>
  <rfmt sheetId="1" sqref="G255">
    <dxf>
      <fill>
        <patternFill>
          <bgColor theme="0"/>
        </patternFill>
      </fill>
    </dxf>
  </rfmt>
  <rfmt sheetId="1" sqref="G253">
    <dxf>
      <fill>
        <patternFill>
          <bgColor theme="0"/>
        </patternFill>
      </fill>
    </dxf>
  </rfmt>
  <rfmt sheetId="1" sqref="G249:G251">
    <dxf>
      <fill>
        <patternFill>
          <bgColor theme="0"/>
        </patternFill>
      </fill>
    </dxf>
  </rfmt>
  <rfmt sheetId="1" sqref="G240:G242">
    <dxf>
      <fill>
        <patternFill>
          <bgColor theme="0"/>
        </patternFill>
      </fill>
    </dxf>
  </rfmt>
  <rfmt sheetId="1" sqref="G238">
    <dxf>
      <fill>
        <patternFill>
          <bgColor theme="0"/>
        </patternFill>
      </fill>
    </dxf>
  </rfmt>
  <rfmt sheetId="1" sqref="G228:G230">
    <dxf>
      <fill>
        <patternFill>
          <bgColor theme="0"/>
        </patternFill>
      </fill>
    </dxf>
  </rfmt>
  <rfmt sheetId="1" sqref="G206:G220">
    <dxf>
      <fill>
        <patternFill>
          <bgColor theme="0"/>
        </patternFill>
      </fill>
    </dxf>
  </rfmt>
  <rfmt sheetId="1" sqref="G203">
    <dxf>
      <fill>
        <patternFill>
          <bgColor theme="0"/>
        </patternFill>
      </fill>
    </dxf>
  </rfmt>
  <rfmt sheetId="1" sqref="G193">
    <dxf>
      <fill>
        <patternFill>
          <bgColor theme="0"/>
        </patternFill>
      </fill>
    </dxf>
  </rfmt>
  <rfmt sheetId="1" sqref="G189">
    <dxf>
      <fill>
        <patternFill>
          <bgColor theme="0"/>
        </patternFill>
      </fill>
    </dxf>
  </rfmt>
  <rfmt sheetId="1" sqref="G182">
    <dxf>
      <fill>
        <patternFill>
          <bgColor theme="0"/>
        </patternFill>
      </fill>
    </dxf>
  </rfmt>
  <rfmt sheetId="1" sqref="G173">
    <dxf>
      <fill>
        <patternFill>
          <bgColor theme="0"/>
        </patternFill>
      </fill>
    </dxf>
  </rfmt>
  <rfmt sheetId="1" sqref="G166">
    <dxf>
      <fill>
        <patternFill>
          <bgColor theme="0"/>
        </patternFill>
      </fill>
    </dxf>
  </rfmt>
  <rfmt sheetId="1" sqref="G150:G154">
    <dxf>
      <fill>
        <patternFill>
          <bgColor theme="0"/>
        </patternFill>
      </fill>
    </dxf>
  </rfmt>
  <rfmt sheetId="1" sqref="G141:G145">
    <dxf>
      <fill>
        <patternFill>
          <bgColor theme="0"/>
        </patternFill>
      </fill>
    </dxf>
  </rfmt>
  <rfmt sheetId="1" sqref="G98:G115">
    <dxf>
      <fill>
        <patternFill>
          <bgColor theme="0"/>
        </patternFill>
      </fill>
    </dxf>
  </rfmt>
  <rfmt sheetId="1" sqref="G77">
    <dxf>
      <fill>
        <patternFill>
          <bgColor theme="0"/>
        </patternFill>
      </fill>
    </dxf>
  </rfmt>
  <rfmt sheetId="1" sqref="G61">
    <dxf>
      <fill>
        <patternFill>
          <bgColor theme="0"/>
        </patternFill>
      </fill>
    </dxf>
  </rfmt>
  <rfmt sheetId="1" sqref="G287:G294">
    <dxf>
      <fill>
        <patternFill>
          <bgColor theme="0"/>
        </patternFill>
      </fill>
    </dxf>
  </rfmt>
  <rfmt sheetId="1" sqref="G299:G305">
    <dxf>
      <fill>
        <patternFill>
          <bgColor theme="0"/>
        </patternFill>
      </fill>
    </dxf>
  </rfmt>
  <rfmt sheetId="1" sqref="G328">
    <dxf>
      <fill>
        <patternFill>
          <bgColor theme="0"/>
        </patternFill>
      </fill>
    </dxf>
  </rfmt>
  <rfmt sheetId="1" sqref="G360">
    <dxf>
      <fill>
        <patternFill>
          <bgColor theme="0"/>
        </patternFill>
      </fill>
    </dxf>
  </rfmt>
  <rfmt sheetId="1" sqref="G396:G398">
    <dxf>
      <fill>
        <patternFill>
          <bgColor theme="0"/>
        </patternFill>
      </fill>
    </dxf>
  </rfmt>
  <rfmt sheetId="1" sqref="G550:G557">
    <dxf>
      <fill>
        <patternFill>
          <bgColor theme="0"/>
        </patternFill>
      </fill>
    </dxf>
  </rfmt>
  <rfmt sheetId="1" sqref="G558:G559">
    <dxf>
      <fill>
        <patternFill>
          <bgColor theme="0"/>
        </patternFill>
      </fill>
    </dxf>
  </rfmt>
</revisions>
</file>

<file path=xl/revisions/revisionLog3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41" sId="1">
    <nc r="E464" t="inlineStr">
      <is>
        <t>09000 00000</t>
      </is>
    </nc>
  </rcc>
  <rcc rId="12542" sId="1">
    <nc r="E428" t="inlineStr">
      <is>
        <t>09000 00000</t>
      </is>
    </nc>
  </rcc>
</revisions>
</file>

<file path=xl/revisions/revisionLog3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43" sId="1">
    <oc r="G428">
      <f>G429</f>
    </oc>
    <nc r="G428">
      <f>G429+G432</f>
    </nc>
  </rcc>
  <rrc rId="12544" sId="1" ref="A430:XFD430" action="insertRow"/>
  <rcc rId="12545" sId="1">
    <nc r="B430" t="inlineStr">
      <is>
        <t>975</t>
      </is>
    </nc>
  </rcc>
  <rcc rId="12546" sId="1">
    <nc r="C430" t="inlineStr">
      <is>
        <t>07</t>
      </is>
    </nc>
  </rcc>
  <rcc rId="12547" sId="1">
    <nc r="D430" t="inlineStr">
      <is>
        <t>07</t>
      </is>
    </nc>
  </rcc>
  <rcc rId="12548" sId="1">
    <nc r="E430" t="inlineStr">
      <is>
        <t>09401 00000</t>
      </is>
    </nc>
  </rcc>
  <rcc rId="12549" sId="1">
    <oc r="E429" t="inlineStr">
      <is>
        <t>09401 00000</t>
      </is>
    </oc>
    <nc r="E429" t="inlineStr">
      <is>
        <t>09400 00000</t>
      </is>
    </nc>
  </rcc>
  <rcc rId="12550" sId="1">
    <oc r="G429">
      <f>G431</f>
    </oc>
    <nc r="G429">
      <f>G430</f>
    </nc>
  </rcc>
  <rcc rId="12551" sId="1">
    <nc r="G430">
      <f>G431</f>
    </nc>
  </rcc>
  <rrc rId="12552" sId="1" ref="A434:XFD434" action="insertRow"/>
  <rcc rId="12553" sId="1" xfDxf="1" dxf="1">
    <nc r="A430" t="inlineStr">
      <is>
        <t>Основное мероприятие "Приобщение различных групп населения к систематическим занятиям физической культурой и спортом"</t>
      </is>
    </nc>
    <ndxf>
      <font>
        <b/>
        <i/>
        <name val="Times New Roman"/>
        <family val="1"/>
      </font>
      <alignment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A430:G430" start="0" length="2147483647">
    <dxf>
      <font>
        <b val="0"/>
      </font>
    </dxf>
  </rfmt>
  <rcc rId="12554" sId="1" xfDxf="1" dxf="1">
    <nc r="A434" t="inlineStr">
      <is>
        <t>Основние мероприятие "Реализация деятельности Многофункционального межпоселенческого Дома молодежи Селенги"</t>
      </is>
    </nc>
    <ndxf>
      <font>
        <b/>
        <i/>
        <name val="Times New Roman"/>
        <family val="1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555" sId="1">
    <nc r="B434" t="inlineStr">
      <is>
        <t>975</t>
      </is>
    </nc>
  </rcc>
  <rcc rId="12556" sId="1">
    <nc r="C434" t="inlineStr">
      <is>
        <t>07</t>
      </is>
    </nc>
  </rcc>
  <rcc rId="12557" sId="1">
    <nc r="D434" t="inlineStr">
      <is>
        <t>07</t>
      </is>
    </nc>
  </rcc>
  <rcc rId="12558" sId="1">
    <nc r="E434" t="inlineStr">
      <is>
        <t>09601 00000</t>
      </is>
    </nc>
  </rcc>
  <rcc rId="12559" sId="1">
    <oc r="E433" t="inlineStr">
      <is>
        <t>09601 00000</t>
      </is>
    </oc>
    <nc r="E433" t="inlineStr">
      <is>
        <t>09600 00000</t>
      </is>
    </nc>
  </rcc>
  <rcc rId="12560" sId="1">
    <nc r="G434">
      <f>G435</f>
    </nc>
  </rcc>
  <rcc rId="12561" sId="1">
    <oc r="G433">
      <f>G435</f>
    </oc>
    <nc r="G433">
      <f>G434</f>
    </nc>
  </rcc>
  <rfmt sheetId="1" sqref="A434:G434" start="0" length="2147483647">
    <dxf>
      <font>
        <b val="0"/>
      </font>
    </dxf>
  </rfmt>
  <rcv guid="{F5AA4F86-B486-4943-8417-E7BB5F004EDE}" action="delete"/>
  <rdn rId="0" localSheetId="1" customView="1" name="Z_F5AA4F86_B486_4943_8417_E7BB5F004EDE_.wvu.PrintArea" hidden="1" oldHidden="1">
    <formula>Ведом.структура!$A$1:$G$550</formula>
    <oldFormula>Ведом.структура!$A$1:$G$550</oldFormula>
  </rdn>
  <rdn rId="0" localSheetId="1" customView="1" name="Z_F5AA4F86_B486_4943_8417_E7BB5F004EDE_.wvu.FilterData" hidden="1" oldHidden="1">
    <formula>Ведом.структура!$A$13:$G$558</formula>
    <oldFormula>Ведом.структура!$A$13:$G$558</oldFormula>
  </rdn>
  <rcv guid="{F5AA4F86-B486-4943-8417-E7BB5F004EDE}" action="add"/>
</revisions>
</file>

<file path=xl/revisions/revisionLog3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64" sId="1">
    <oc r="E452" t="inlineStr">
      <is>
        <t>09201 00000</t>
      </is>
    </oc>
    <nc r="E452" t="inlineStr">
      <is>
        <t>09200 00000</t>
      </is>
    </nc>
  </rcc>
  <rfmt sheetId="1" sqref="A149:G149" start="0" length="2147483647">
    <dxf>
      <font>
        <i val="0"/>
      </font>
    </dxf>
  </rfmt>
  <rfmt sheetId="1" sqref="A145:G145" start="0" length="2147483647">
    <dxf>
      <font>
        <i val="0"/>
      </font>
    </dxf>
  </rfmt>
</revisions>
</file>

<file path=xl/revisions/revisionLog3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393" start="0" length="0">
    <dxf>
      <font>
        <color indexed="8"/>
        <name val="Times New Roman"/>
        <family val="1"/>
      </font>
      <fill>
        <patternFill patternType="solid"/>
      </fill>
      <alignment vertical="center"/>
    </dxf>
  </rfmt>
  <rfmt sheetId="1" sqref="A413" start="0" length="0">
    <dxf>
      <font>
        <color indexed="8"/>
        <name val="Times New Roman"/>
        <family val="1"/>
      </font>
      <fill>
        <patternFill patternType="solid"/>
      </fill>
      <alignment vertical="center"/>
    </dxf>
  </rfmt>
  <rfmt sheetId="1" sqref="A432" start="0" length="0">
    <dxf>
      <font>
        <color indexed="8"/>
        <name val="Times New Roman"/>
        <family val="1"/>
      </font>
      <fill>
        <patternFill patternType="solid"/>
      </fill>
      <alignment vertical="center"/>
    </dxf>
  </rfmt>
  <rfmt sheetId="1" sqref="A450" start="0" length="0">
    <dxf>
      <font>
        <color indexed="8"/>
        <name val="Times New Roman"/>
        <family val="1"/>
      </font>
      <fill>
        <patternFill patternType="solid"/>
      </fill>
      <alignment vertical="center"/>
    </dxf>
  </rfmt>
  <rfmt sheetId="1" sqref="A533" start="0" length="0">
    <dxf>
      <font>
        <color indexed="8"/>
        <name val="Times New Roman"/>
        <family val="1"/>
      </font>
      <fill>
        <patternFill patternType="solid"/>
      </fill>
      <alignment horizontal="left" vertical="center"/>
    </dxf>
  </rfmt>
  <rfmt sheetId="1" sqref="A544" start="0" length="0">
    <dxf>
      <font>
        <color indexed="8"/>
        <name val="Times New Roman"/>
        <family val="1"/>
      </font>
      <fill>
        <patternFill patternType="solid"/>
      </fill>
      <alignment horizontal="left" vertical="center"/>
    </dxf>
  </rfmt>
  <rfmt sheetId="1" sqref="A81" start="0" length="0">
    <dxf>
      <font>
        <color indexed="8"/>
        <name val="Times New Roman"/>
        <family val="1"/>
      </font>
      <alignment horizontal="left" vertical="center"/>
    </dxf>
  </rfmt>
  <rfmt sheetId="1" sqref="A77" start="0" length="0">
    <dxf>
      <font>
        <color indexed="8"/>
        <name val="Times New Roman"/>
        <family val="1"/>
      </font>
      <alignment vertical="center"/>
    </dxf>
  </rfmt>
  <rfmt sheetId="1" sqref="A73" start="0" length="0">
    <dxf>
      <font>
        <color indexed="8"/>
        <name val="Times New Roman"/>
        <family val="1"/>
      </font>
      <alignment vertical="center"/>
    </dxf>
  </rfmt>
  <rfmt sheetId="1" sqref="A70" start="0" length="0">
    <dxf>
      <font>
        <color indexed="8"/>
        <name val="Times New Roman"/>
        <family val="1"/>
      </font>
      <alignment vertical="center"/>
    </dxf>
  </rfmt>
  <rcc rId="12565" sId="1" odxf="1" dxf="1">
    <oc r="A27" t="inlineStr">
      <is>
        <t>Прочие закупки товаров, работ и услуг для государственных (муниципальных) нужд</t>
      </is>
    </oc>
    <nc r="A27" t="inlineStr">
      <is>
        <t>Прочая закупка товаров, работ и услуг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12566" sId="1" odxf="1" dxf="1">
    <oc r="A52" t="inlineStr">
      <is>
        <t>Закупка товаров, работ и услуг для государственных (муниципальных) нужд</t>
      </is>
    </oc>
    <nc r="A52" t="inlineStr">
      <is>
        <t>Прочая закупка товаров, работ и услуг</t>
      </is>
    </nc>
    <odxf>
      <font>
        <color indexed="8"/>
        <name val="Times New Roman"/>
        <family val="1"/>
      </font>
      <alignment vertical="center"/>
    </odxf>
    <ndxf>
      <font>
        <color indexed="8"/>
        <name val="Times New Roman"/>
        <family val="1"/>
      </font>
      <alignment vertical="top"/>
    </ndxf>
  </rcc>
  <rcc rId="12567" sId="1">
    <oc r="A61" t="inlineStr">
      <is>
        <t>Закупка товаров, работ и услуг для государственных (муниципальных) нужд</t>
      </is>
    </oc>
    <nc r="A61" t="inlineStr">
      <is>
        <t>Прочая закупка товаров, работ и услуг</t>
      </is>
    </nc>
  </rcc>
  <rcc rId="12568" sId="1">
    <oc r="A64" t="inlineStr">
      <is>
        <t>Закупка товаров, работ и услуг для государственных (муниципальных) нужд</t>
      </is>
    </oc>
    <nc r="A64" t="inlineStr">
      <is>
        <t>Прочая закупка товаров, работ и услуг</t>
      </is>
    </nc>
  </rcc>
  <rcc rId="12569" sId="1">
    <oc r="A67" t="inlineStr">
      <is>
        <t>Закупка товаров, работ и услуг для государственных (муниципальных) нужд</t>
      </is>
    </oc>
    <nc r="A67" t="inlineStr">
      <is>
        <t>Прочая закупка товаров, работ и услуг</t>
      </is>
    </nc>
  </rcc>
  <rcc rId="12570" sId="1" odxf="1" dxf="1">
    <oc r="A70" t="inlineStr">
      <is>
        <t>Закупка товаров, работ и услуг для государственных (муниципальных) нужд</t>
      </is>
    </oc>
    <nc r="A70" t="inlineStr">
      <is>
        <t>Прочая закупка товаров, работ и услуг</t>
      </is>
    </nc>
    <ndxf>
      <font>
        <color indexed="8"/>
        <name val="Times New Roman"/>
        <family val="1"/>
      </font>
      <alignment vertical="top"/>
    </ndxf>
  </rcc>
  <rcc rId="12571" sId="1" odxf="1" dxf="1">
    <oc r="A73" t="inlineStr">
      <is>
        <t>Закупка товаров, работ и услуг для государственных (муниципальных) нужд</t>
      </is>
    </oc>
    <nc r="A73" t="inlineStr">
      <is>
        <t>Прочая закупка товаров, работ и услуг</t>
      </is>
    </nc>
    <ndxf>
      <font>
        <color indexed="8"/>
        <name val="Times New Roman"/>
        <family val="1"/>
      </font>
      <alignment vertical="top"/>
    </ndxf>
  </rcc>
  <rcc rId="12572" sId="1" odxf="1" dxf="1">
    <oc r="A77" t="inlineStr">
      <is>
        <t>Закупка товаров, работ и услуг для государственных (муниципальных) нужд</t>
      </is>
    </oc>
    <nc r="A77" t="inlineStr">
      <is>
        <t>Прочая закупка товаров, работ и услуг</t>
      </is>
    </nc>
    <ndxf>
      <font>
        <color indexed="8"/>
        <name val="Times New Roman"/>
        <family val="1"/>
      </font>
      <alignment vertical="top"/>
    </ndxf>
  </rcc>
  <rcc rId="12573" sId="1" odxf="1" dxf="1">
    <oc r="A81" t="inlineStr">
      <is>
        <t>Прочие мероприятия , связанные с выполнением обязательств ОМСУ</t>
      </is>
    </oc>
    <nc r="A81" t="inlineStr">
      <is>
        <t>Прочая закупка товаров, работ и услуг</t>
      </is>
    </nc>
    <ndxf>
      <font>
        <color indexed="8"/>
        <name val="Times New Roman"/>
        <family val="1"/>
      </font>
      <alignment vertical="top"/>
    </ndxf>
  </rcc>
  <rcc rId="12574" sId="1" odxf="1" dxf="1">
    <oc r="A90" t="inlineStr">
      <is>
        <t>Прочие закупки товаров, работ и услуг для государственных (муниципальных) нужд</t>
      </is>
    </oc>
    <nc r="A90" t="inlineStr">
      <is>
        <t>Прочая закупка товаров, работ и услуг</t>
      </is>
    </nc>
    <odxf>
      <font>
        <color indexed="8"/>
        <name val="Times New Roman"/>
        <family val="1"/>
      </font>
      <alignment vertical="center"/>
    </odxf>
    <ndxf>
      <font>
        <color indexed="8"/>
        <name val="Times New Roman"/>
        <family val="1"/>
      </font>
      <alignment vertical="top"/>
    </ndxf>
  </rcc>
  <rcc rId="12575" sId="1" odxf="1" dxf="1">
    <oc r="A99" t="inlineStr">
      <is>
        <t>Прочие закупки товаров, работ и услуг для государственных (муниципальных) нужд</t>
      </is>
    </oc>
    <nc r="A99" t="inlineStr">
      <is>
        <t>Прочая закупка товаров, работ и услуг</t>
      </is>
    </nc>
    <odxf>
      <font>
        <color indexed="8"/>
        <name val="Times New Roman"/>
        <family val="1"/>
      </font>
      <alignment vertical="center"/>
    </odxf>
    <ndxf>
      <font>
        <color indexed="8"/>
        <name val="Times New Roman"/>
        <family val="1"/>
      </font>
      <alignment vertical="top"/>
    </ndxf>
  </rcc>
  <rcc rId="12576" sId="1" odxf="1" dxf="1">
    <oc r="A105" t="inlineStr">
      <is>
        <t>Прочие закупки товаров, работ и услуг для государственных (муниципальных) нужд</t>
      </is>
    </oc>
    <nc r="A105" t="inlineStr">
      <is>
        <t>Прочая закупка товаров, работ и услуг</t>
      </is>
    </nc>
    <odxf>
      <font>
        <color indexed="8"/>
        <name val="Times New Roman"/>
        <family val="1"/>
      </font>
      <alignment vertical="center"/>
    </odxf>
    <ndxf>
      <font>
        <color indexed="8"/>
        <name val="Times New Roman"/>
        <family val="1"/>
      </font>
      <alignment vertical="top"/>
    </ndxf>
  </rcc>
  <rcc rId="12577" sId="1" odxf="1" dxf="1">
    <oc r="A110" t="inlineStr">
      <is>
        <t>Прочие закупки товаров, работ и услуг для государственных (муниципальных) нужд</t>
      </is>
    </oc>
    <nc r="A110" t="inlineStr">
      <is>
        <t>Прочая закупка товаров, работ и услуг</t>
      </is>
    </nc>
    <odxf>
      <font>
        <color indexed="8"/>
        <name val="Times New Roman"/>
        <family val="1"/>
      </font>
      <alignment vertical="center"/>
    </odxf>
    <ndxf>
      <font>
        <color indexed="8"/>
        <name val="Times New Roman"/>
        <family val="1"/>
      </font>
      <alignment vertical="top"/>
    </ndxf>
  </rcc>
  <rcc rId="12578" sId="1" odxf="1" dxf="1">
    <oc r="A112" t="inlineStr">
      <is>
        <t>Закупка товаров, работ и услуг в сфере информационно-коммуникационных технологий</t>
      </is>
    </oc>
    <nc r="A112" t="inlineStr">
      <is>
        <t>Прочая закупка товаров, работ и услуг</t>
      </is>
    </nc>
    <ndxf>
      <font>
        <color indexed="8"/>
        <name val="Times New Roman"/>
        <family val="1"/>
      </font>
      <alignment vertical="top"/>
    </ndxf>
  </rcc>
  <rcc rId="12579" sId="1" odxf="1" dxf="1">
    <oc r="A115" t="inlineStr">
      <is>
        <t>Прочие закупки товаров, работ и услуг для государственных (муниципальных) нужд</t>
      </is>
    </oc>
    <nc r="A115" t="inlineStr">
      <is>
        <t>Прочая закупка товаров, работ и услуг</t>
      </is>
    </nc>
    <odxf>
      <font>
        <color indexed="8"/>
        <name val="Times New Roman"/>
        <family val="1"/>
      </font>
      <alignment vertical="center"/>
    </odxf>
    <ndxf>
      <font>
        <color indexed="8"/>
        <name val="Times New Roman"/>
        <family val="1"/>
      </font>
      <alignment vertical="top"/>
    </ndxf>
  </rcc>
  <rcc rId="12580" sId="1" odxf="1" dxf="1">
    <oc r="A126" t="inlineStr">
      <is>
        <t>Прочие закупки товаров, работ и услуг для государственных (муниципальных) нужд</t>
      </is>
    </oc>
    <nc r="A126" t="inlineStr">
      <is>
        <t>Прочая закупка товаров, работ и услуг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12581" sId="1" odxf="1" dxf="1">
    <oc r="A134" t="inlineStr">
      <is>
        <t>Прочие закупки товаров, работ и услуг для государственных (муниципальных) нужд</t>
      </is>
    </oc>
    <nc r="A134" t="inlineStr">
      <is>
        <t>Прочая закупка товаров, работ и услуг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12582" sId="1" odxf="1" dxf="1">
    <oc r="A152" t="inlineStr">
      <is>
        <t>Прочие закупки товаров, работ и услуг для государственных (муниципальных) нужд</t>
      </is>
    </oc>
    <nc r="A152" t="inlineStr">
      <is>
        <t>Прочая закупка товаров, работ и услуг</t>
      </is>
    </nc>
    <odxf>
      <font>
        <color indexed="8"/>
        <name val="Times New Roman"/>
        <family val="1"/>
      </font>
      <alignment vertical="center"/>
    </odxf>
    <ndxf>
      <font>
        <color indexed="8"/>
        <name val="Times New Roman"/>
        <family val="1"/>
      </font>
      <alignment vertical="top"/>
    </ndxf>
  </rcc>
  <rcc rId="12583" sId="1" odxf="1" dxf="1">
    <oc r="A155" t="inlineStr">
      <is>
        <t>Прочие закупки товаров, работ и услуг для государственных (муниципальных) нужд</t>
      </is>
    </oc>
    <nc r="A155" t="inlineStr">
      <is>
        <t>Прочая закупка товаров, работ и услуг</t>
      </is>
    </nc>
    <odxf>
      <font>
        <color indexed="8"/>
        <name val="Times New Roman"/>
        <family val="1"/>
      </font>
      <alignment vertical="center"/>
    </odxf>
    <ndxf>
      <font>
        <color indexed="8"/>
        <name val="Times New Roman"/>
        <family val="1"/>
      </font>
      <alignment vertical="top"/>
    </ndxf>
  </rcc>
  <rcc rId="12584" sId="1" odxf="1" dxf="1">
    <oc r="A180" t="inlineStr">
      <is>
        <t>Прочие закупки товаров, работ и услуг для государственных (муниципальных) нужд</t>
      </is>
    </oc>
    <nc r="A180" t="inlineStr">
      <is>
        <t>Прочая закупка товаров, работ и услуг</t>
      </is>
    </nc>
    <odxf>
      <font>
        <color indexed="8"/>
        <name val="Times New Roman"/>
        <family val="1"/>
      </font>
      <alignment vertical="center"/>
    </odxf>
    <ndxf>
      <font>
        <color indexed="8"/>
        <name val="Times New Roman"/>
        <family val="1"/>
      </font>
      <alignment vertical="top"/>
    </ndxf>
  </rcc>
  <rcc rId="12585" sId="1" odxf="1" dxf="1">
    <oc r="A185" t="inlineStr">
      <is>
        <t>Прочие закупки товаров, работ и услуг для государственных (муниципальных) нужд</t>
      </is>
    </oc>
    <nc r="A185" t="inlineStr">
      <is>
        <t>Прочая закупка товаров, работ и услуг</t>
      </is>
    </nc>
    <odxf>
      <font>
        <color indexed="8"/>
        <name val="Times New Roman"/>
        <family val="1"/>
      </font>
      <alignment vertical="center"/>
    </odxf>
    <ndxf>
      <font>
        <color indexed="8"/>
        <name val="Times New Roman"/>
        <family val="1"/>
      </font>
      <alignment vertical="top"/>
    </ndxf>
  </rcc>
  <rcc rId="12586" sId="1" odxf="1" dxf="1">
    <oc r="A189" t="inlineStr">
      <is>
        <t>Прочие закупки товаров, работ и услуг для государственных (муниципальных) нужд</t>
      </is>
    </oc>
    <nc r="A189" t="inlineStr">
      <is>
        <t>Прочая закупка товаров, работ и услуг</t>
      </is>
    </nc>
    <odxf>
      <font>
        <color indexed="8"/>
        <name val="Times New Roman"/>
        <family val="1"/>
      </font>
      <alignment vertical="center"/>
    </odxf>
    <ndxf>
      <font>
        <color indexed="8"/>
        <name val="Times New Roman"/>
        <family val="1"/>
      </font>
      <alignment vertical="top"/>
    </ndxf>
  </rcc>
  <rcc rId="12587" sId="1" odxf="1" dxf="1">
    <oc r="A275" t="inlineStr">
      <is>
        <t>Прочие закупки товаров, работ и услуг для государственных (муниципальных) нужд</t>
      </is>
    </oc>
    <nc r="A275" t="inlineStr">
      <is>
        <t>Прочая закупка товаров, работ и услуг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12588" sId="1" odxf="1" dxf="1">
    <oc r="A284" t="inlineStr">
      <is>
        <t>Прочие закупки товаров, работ и услуг для государственных (муниципальных) нужд</t>
      </is>
    </oc>
    <nc r="A284" t="inlineStr">
      <is>
        <t>Прочая закупка товаров, работ и услуг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12589" sId="1" odxf="1" dxf="1">
    <oc r="A295" t="inlineStr">
      <is>
        <t>Прочие закупки товаров, работ и услуг для государственных (муниципальных) нужд</t>
      </is>
    </oc>
    <nc r="A295" t="inlineStr">
      <is>
        <t>Прочая закупка товаров, работ и услуг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12590" sId="1" odxf="1" dxf="1">
    <oc r="A298" t="inlineStr">
      <is>
        <t>Прочие закупки товаров, работ и услуг для государственных (муниципальных) нужд</t>
      </is>
    </oc>
    <nc r="A298" t="inlineStr">
      <is>
        <t>Прочая закупка товаров, работ и услуг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12591" sId="1" odxf="1" dxf="1">
    <oc r="A315" t="inlineStr">
      <is>
        <t>Прочие закупки товаров, работ и услуг для государственных (муниципальных) нужд</t>
      </is>
    </oc>
    <nc r="A315" t="inlineStr">
      <is>
        <t>Прочая закупка товаров, работ и услуг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12592" sId="1" odxf="1" dxf="1">
    <oc r="A341" t="inlineStr">
      <is>
        <t>Прочие закупки товаров, работ и услуг для государственных (муниципальных) нужд</t>
      </is>
    </oc>
    <nc r="A341" t="inlineStr">
      <is>
        <t>Прочая закупка товаров, работ и услуг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12593" sId="1" odxf="1" dxf="1">
    <oc r="A344" t="inlineStr">
      <is>
        <t>Прочие закупки товаров, работ и услуг для государственных (муниципальных) нужд</t>
      </is>
    </oc>
    <nc r="A344" t="inlineStr">
      <is>
        <t>Прочая закупка товаров, работ и услуг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12594" sId="1" odxf="1" dxf="1">
    <oc r="A347" t="inlineStr">
      <is>
        <t>Прочие закупки товаров, работ и услуг для государственных (муниципальных) нужд</t>
      </is>
    </oc>
    <nc r="A347" t="inlineStr">
      <is>
        <t>Прочая закупка товаров, работ и услуг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12595" sId="1" odxf="1" dxf="1">
    <oc r="A364" t="inlineStr">
      <is>
        <t>Прочие закупки товаров, работ и услуг для государственных (муниципальных) нужд</t>
      </is>
    </oc>
    <nc r="A364" t="inlineStr">
      <is>
        <t>Прочая закупка товаров, работ и услуг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12596" sId="1" odxf="1" dxf="1">
    <oc r="A393" t="inlineStr">
      <is>
        <t>Прочая закупка товаров, работ и услуг для обеспечения государственных (муниципальных) нужд</t>
      </is>
    </oc>
    <nc r="A393" t="inlineStr">
      <is>
        <t>Прочая закупка товаров, работ и услуг</t>
      </is>
    </nc>
    <ndxf>
      <font>
        <color indexed="8"/>
        <name val="Times New Roman"/>
        <family val="1"/>
      </font>
      <fill>
        <patternFill patternType="none"/>
      </fill>
      <alignment vertical="top"/>
    </ndxf>
  </rcc>
  <rcc rId="12597" sId="1" odxf="1" dxf="1">
    <oc r="A413" t="inlineStr">
      <is>
        <t>Прочая закупка товаров, работ и услуг для обеспечения государственных (муниципальных) нужд</t>
      </is>
    </oc>
    <nc r="A413" t="inlineStr">
      <is>
        <t>Прочая закупка товаров, работ и услуг</t>
      </is>
    </nc>
    <ndxf>
      <font>
        <color indexed="8"/>
        <name val="Times New Roman"/>
        <family val="1"/>
      </font>
      <fill>
        <patternFill patternType="none"/>
      </fill>
      <alignment vertical="top"/>
    </ndxf>
  </rcc>
  <rcc rId="12598" sId="1" odxf="1" dxf="1">
    <oc r="A432" t="inlineStr">
      <is>
        <t>Прочая закупка товаров, работ и услуг для обеспечения государственных (муниципальных) нужд</t>
      </is>
    </oc>
    <nc r="A432" t="inlineStr">
      <is>
        <t>Прочая закупка товаров, работ и услуг</t>
      </is>
    </nc>
    <ndxf>
      <font>
        <color indexed="8"/>
        <name val="Times New Roman"/>
        <family val="1"/>
      </font>
      <fill>
        <patternFill patternType="none"/>
      </fill>
      <alignment vertical="top"/>
    </ndxf>
  </rcc>
  <rcc rId="12599" sId="1" odxf="1" dxf="1">
    <oc r="A450" t="inlineStr">
      <is>
        <t>Прочая закупка товаров, работ и услуг для обеспечения государственных (муниципальных) нужд</t>
      </is>
    </oc>
    <nc r="A450" t="inlineStr">
      <is>
        <t>Прочая закупка товаров, работ и услуг</t>
      </is>
    </nc>
    <ndxf>
      <font>
        <color indexed="8"/>
        <name val="Times New Roman"/>
        <family val="1"/>
      </font>
      <fill>
        <patternFill patternType="none"/>
      </fill>
      <alignment vertical="top"/>
    </ndxf>
  </rcc>
  <rcc rId="12600" sId="1" odxf="1" dxf="1">
    <oc r="A476" t="inlineStr">
      <is>
        <t>Прочие закупки товаров, работ и услуг для государственных (муниципальных) нужд</t>
      </is>
    </oc>
    <nc r="A476" t="inlineStr">
      <is>
        <t>Прочая закупка товаров, работ и услуг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12601" sId="1" odxf="1" dxf="1">
    <oc r="A484" t="inlineStr">
      <is>
        <t>Прочие закупки товаров, работ и услуг для государственных (муниципальных) нужд</t>
      </is>
    </oc>
    <nc r="A484" t="inlineStr">
      <is>
        <t>Прочая закупка товаров, работ и услуг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12602" sId="1" odxf="1" dxf="1">
    <oc r="A487" t="inlineStr">
      <is>
        <t>Прочие закупки товаров, работ и услуг для государственных (муниципальных) нужд</t>
      </is>
    </oc>
    <nc r="A487" t="inlineStr">
      <is>
        <t>Прочая закупка товаров, работ и услуг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12603" sId="1" odxf="1" dxf="1">
    <oc r="A490" t="inlineStr">
      <is>
        <t>Прочие закупки товаров, работ и услуг для государственных (муниципальных) нужд</t>
      </is>
    </oc>
    <nc r="A490" t="inlineStr">
      <is>
        <t>Прочая закупка товаров, работ и услуг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12604" sId="1" odxf="1" dxf="1">
    <oc r="A508" t="inlineStr">
      <is>
        <t>Прочие закупки товаров, работ и услуг для государственных (муниципальных) нужд</t>
      </is>
    </oc>
    <nc r="A508" t="inlineStr">
      <is>
        <t>Прочая закупка товаров, работ и услуг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12605" sId="1" odxf="1" dxf="1">
    <oc r="A514" t="inlineStr">
      <is>
        <t>Прочие закупки товаров, работ и услуг для государственных (муниципальных) нужд</t>
      </is>
    </oc>
    <nc r="A514" t="inlineStr">
      <is>
        <t>Прочая закупка товаров, работ и услуг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12606" sId="1" odxf="1" dxf="1">
    <oc r="A525" t="inlineStr">
      <is>
        <t>Прочие закупки товаров, работ и услуг для государственных (муниципальных) нужд</t>
      </is>
    </oc>
    <nc r="A525" t="inlineStr">
      <is>
        <t>Прочая закупка товаров, работ и услуг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12607" sId="1" odxf="1" dxf="1">
    <oc r="A533" t="inlineStr">
      <is>
        <t>Прочие мероприятия , связанные с выполнением обязательств ОМСУ</t>
      </is>
    </oc>
    <nc r="A533" t="inlineStr">
      <is>
        <t>Прочая закупка товаров, работ и услуг</t>
      </is>
    </nc>
    <ndxf>
      <font>
        <color indexed="8"/>
        <name val="Times New Roman"/>
        <family val="1"/>
      </font>
      <fill>
        <patternFill patternType="none"/>
      </fill>
      <alignment vertical="top"/>
    </ndxf>
  </rcc>
  <rcc rId="12608" sId="1" odxf="1" dxf="1">
    <oc r="A539" t="inlineStr">
      <is>
        <t>Прочие закупки товаров, работ и услуг для государственных (муниципальных) нужд</t>
      </is>
    </oc>
    <nc r="A539" t="inlineStr">
      <is>
        <t>Прочая закупка товаров, работ и услуг</t>
      </is>
    </nc>
    <odxf>
      <font>
        <color indexed="8"/>
        <name val="Times New Roman"/>
        <family val="1"/>
      </font>
      <alignment vertical="center"/>
    </odxf>
    <ndxf>
      <font>
        <color indexed="8"/>
        <name val="Times New Roman"/>
        <family val="1"/>
      </font>
      <alignment vertical="top"/>
    </ndxf>
  </rcc>
  <rcc rId="12609" sId="1" odxf="1" dxf="1">
    <oc r="A544" t="inlineStr">
      <is>
        <t>Прочие мероприятия , связанные с выполнением обязательств ОМСУ</t>
      </is>
    </oc>
    <nc r="A544" t="inlineStr">
      <is>
        <t>Прочая закупка товаров, работ и услуг</t>
      </is>
    </nc>
    <ndxf>
      <font>
        <color indexed="8"/>
        <name val="Times New Roman"/>
        <family val="1"/>
      </font>
      <fill>
        <patternFill patternType="none"/>
      </fill>
      <alignment vertical="top"/>
    </ndxf>
  </rcc>
</revisions>
</file>

<file path=xl/revisions/revisionLog3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10" sId="1" numFmtId="4">
    <oc r="G182">
      <v>2513.1999999999998</v>
    </oc>
    <nc r="G182">
      <v>1732</v>
    </nc>
  </rcc>
  <rcc rId="12611" sId="1" numFmtId="4">
    <nc r="G183">
      <v>523.1</v>
    </nc>
  </rcc>
  <rcc rId="12612" sId="1" numFmtId="4">
    <nc r="G184">
      <v>183.2</v>
    </nc>
  </rcc>
  <rcc rId="12613" sId="1" numFmtId="4">
    <nc r="G185">
      <v>74.900000000000006</v>
    </nc>
  </rcc>
  <rrc rId="12614" sId="1" ref="A113:XFD113" action="deleteRow">
    <undo index="0" exp="ref" v="1" dr="G113" r="G111" sId="1"/>
    <undo index="65535" exp="ref" v="1" dr="G113" r="G91" sId="1"/>
    <rfmt sheetId="1" xfDxf="1" sqref="A113:XFD113" start="0" length="0">
      <dxf>
        <font>
          <i/>
          <name val="Times New Roman CYR"/>
          <family val="1"/>
        </font>
        <alignment wrapText="1"/>
      </dxf>
    </rfmt>
    <rcc rId="0" sId="1" dxf="1">
      <nc r="A113" t="inlineStr">
        <is>
          <t>Прочие мероприятия , связанные с выполнением обязательств ОМСУ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13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3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13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13" t="inlineStr">
        <is>
          <t>99900 82900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1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13">
        <f>G115+G114+G116+G117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615" sId="1" ref="A113:XFD113" action="deleteRow">
    <undo index="65535" exp="ref" v="1" dr="G113" r="G111" sId="1"/>
    <rfmt sheetId="1" xfDxf="1" sqref="A113:XFD113" start="0" length="0">
      <dxf>
        <font>
          <i/>
          <name val="Times New Roman CYR"/>
          <family val="1"/>
        </font>
        <alignment wrapText="1"/>
      </dxf>
    </rfmt>
    <rcc rId="0" sId="1" dxf="1">
      <nc r="A113" t="inlineStr">
        <is>
          <t>Закупка товаров, работ и услуг в сфере информационно-коммуникационных технологий</t>
        </is>
      </nc>
      <ndxf>
        <font>
          <i val="0"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13" t="inlineStr">
        <is>
          <t>968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3" t="inlineStr">
        <is>
          <t>01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13" t="inlineStr">
        <is>
          <t>13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13" t="inlineStr">
        <is>
          <t>99900 82900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13" t="inlineStr">
        <is>
          <t>242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13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2616" sId="1" ref="A113:XFD113" action="deleteRow">
    <undo index="65535" exp="ref" v="1" dr="G113" r="G111" sId="1"/>
    <rfmt sheetId="1" xfDxf="1" sqref="A113:XFD113" start="0" length="0">
      <dxf>
        <font>
          <name val="Times New Roman CYR"/>
          <family val="1"/>
        </font>
        <alignment wrapText="1"/>
      </dxf>
    </rfmt>
    <rcc rId="0" sId="1" dxf="1">
      <nc r="A113" t="inlineStr">
        <is>
          <t>Прочая закупка товаров, работ и услуг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13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3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13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13" t="inlineStr">
        <is>
          <t>99900 82900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13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13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2617" sId="1" ref="A113:XFD113" action="deleteRow">
    <rfmt sheetId="1" xfDxf="1" sqref="A113:XFD113" start="0" length="0">
      <dxf>
        <font>
          <name val="Times New Roman CYR"/>
          <family val="1"/>
        </font>
        <alignment wrapText="1"/>
      </dxf>
    </rfmt>
    <rcc rId="0" sId="1" dxf="1">
      <nc r="A113" t="inlineStr">
        <is>
          <t>Закупка энергетических ресурсов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13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3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13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13" t="inlineStr">
        <is>
          <t>99900 82900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13" t="inlineStr">
        <is>
          <t>247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13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2618" sId="1" ref="A113:XFD113" action="deleteRow">
    <rfmt sheetId="1" xfDxf="1" sqref="A113:XFD113" start="0" length="0">
      <dxf>
        <font>
          <name val="Times New Roman CYR"/>
          <family val="1"/>
        </font>
        <alignment wrapText="1"/>
      </dxf>
    </rfmt>
    <rcc rId="0" sId="1" dxf="1">
      <nc r="A113" t="inlineStr">
        <is>
          <t>Исполнение судебных актов Российской Федерации и мировых соглашений по возмещению причиненного вреда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13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3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13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13" t="inlineStr">
        <is>
          <t>99900 82900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13" t="inlineStr">
        <is>
          <t>831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13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2619" sId="1">
    <oc r="G111">
      <f>#REF!+G112+#REF!+#REF!</f>
    </oc>
    <nc r="G111">
      <f>G112</f>
    </nc>
  </rcc>
  <rcc rId="12620" sId="1">
    <oc r="G91">
      <f>G92+G95+G100+G106+G113+G115+#REF!+G111</f>
    </oc>
    <nc r="G91">
      <f>G92+G95+G100+G106+G113+G115+G111</f>
    </nc>
  </rcc>
  <rcc rId="12621" sId="1">
    <oc r="G422">
      <f>G428+G423</f>
    </oc>
    <nc r="G422">
      <f>G423</f>
    </nc>
  </rcc>
  <rcv guid="{F5AA4F86-B486-4943-8417-E7BB5F004EDE}" action="delete"/>
  <rdn rId="0" localSheetId="1" customView="1" name="Z_F5AA4F86_B486_4943_8417_E7BB5F004EDE_.wvu.PrintArea" hidden="1" oldHidden="1">
    <formula>Ведом.структура!$A$1:$G$545</formula>
    <oldFormula>Ведом.структура!$A$1:$G$545</oldFormula>
  </rdn>
  <rdn rId="0" localSheetId="1" customView="1" name="Z_F5AA4F86_B486_4943_8417_E7BB5F004EDE_.wvu.FilterData" hidden="1" oldHidden="1">
    <formula>Ведом.структура!$A$13:$G$553</formula>
    <oldFormula>Ведом.структура!$A$13:$G$553</oldFormula>
  </rdn>
  <rcv guid="{F5AA4F86-B486-4943-8417-E7BB5F004EDE}" action="add"/>
</revisions>
</file>

<file path=xl/revisions/revisionLog3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24" sId="1" numFmtId="4">
    <oc r="G482">
      <v>100</v>
    </oc>
    <nc r="G482">
      <v>50</v>
    </nc>
  </rcc>
  <rcc rId="12625" sId="1" numFmtId="4">
    <oc r="G485">
      <v>100</v>
    </oc>
    <nc r="G485">
      <v>50</v>
    </nc>
  </rcc>
  <rcc rId="12626" sId="1">
    <oc r="G279">
      <f>5565.9-2.81168</f>
    </oc>
    <nc r="G279">
      <f>5565.9-2.81168+7.22</f>
    </nc>
  </rcc>
  <rcc rId="12627" sId="1">
    <oc r="G136">
      <f>100000+3000</f>
    </oc>
    <nc r="G136">
      <f>100000+3092.78</f>
    </nc>
  </rcc>
</revisions>
</file>

<file path=xl/revisions/revisionLog3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28" sId="1">
    <oc r="G351">
      <f>17764.6-3000-22.08-997.79</f>
    </oc>
    <nc r="G351">
      <f>17764.6-3092.78-22.08-997.79</f>
    </nc>
  </rcc>
</revisions>
</file>

<file path=xl/revisions/revisionLog3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29" sId="1">
    <oc r="G279">
      <f>5565.9-2.81168+7.22</f>
    </oc>
    <nc r="G279">
      <f>5565.9-2.81168+100</f>
    </nc>
  </rcc>
</revisions>
</file>

<file path=xl/revisions/revisionLog3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30" sId="1" numFmtId="4">
    <oc r="G544">
      <v>38303.199999999997</v>
    </oc>
    <nc r="G544">
      <v>364399.5</v>
    </nc>
  </rcc>
  <rrc rId="12631" sId="1" ref="A536:XFD540" action="insertRow"/>
  <rcc rId="12632" sId="1" odxf="1" dxf="1">
    <nc r="A536" t="inlineStr">
      <is>
        <t>Муниципальная программа "Формирование комфортной городской среды на территории муниципального образования "Селенгинский район" на 2020-2025 годы</t>
      </is>
    </nc>
    <odxf>
      <fill>
        <patternFill patternType="solid">
          <bgColor indexed="41"/>
        </patternFill>
      </fill>
      <alignment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ill>
        <patternFill patternType="none">
          <bgColor indexed="65"/>
        </patternFill>
      </fill>
      <alignment vertical="top"/>
      <border outline="0">
        <left/>
        <right/>
        <top/>
        <bottom/>
      </border>
    </ndxf>
  </rcc>
  <rcc rId="12633" sId="1" odxf="1" dxf="1">
    <nc r="B536" t="inlineStr">
      <is>
        <t>977</t>
      </is>
    </nc>
    <odxf>
      <font>
        <i val="0"/>
        <name val="Times New Roman"/>
        <family val="1"/>
      </font>
      <fill>
        <patternFill patternType="solid">
          <bgColor indexed="41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12634" sId="1" odxf="1" dxf="1">
    <nc r="C536" t="inlineStr">
      <is>
        <t>05</t>
      </is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cc rId="12635" sId="1" odxf="1" dxf="1">
    <nc r="D536" t="inlineStr">
      <is>
        <t>03</t>
      </is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cc rId="12636" sId="1" odxf="1" dxf="1">
    <nc r="E536" t="inlineStr">
      <is>
        <t>16000 00000</t>
      </is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fmt sheetId="1" sqref="F536" start="0" length="0">
    <dxf>
      <fill>
        <patternFill patternType="none">
          <bgColor indexed="65"/>
        </patternFill>
      </fill>
    </dxf>
  </rfmt>
  <rcc rId="12637" sId="1" odxf="1" dxf="1">
    <nc r="G536">
      <f>G537</f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cc rId="12638" sId="1" odxf="1" dxf="1">
    <nc r="A537" t="inlineStr">
      <is>
        <t>Основное мероприятие "Благоустройство дворовых и общественных территорий "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  <alignment horizontal="general"/>
    </odxf>
    <ndxf>
      <font>
        <b val="0"/>
        <i/>
        <name val="Times New Roman"/>
        <family val="1"/>
      </font>
      <fill>
        <patternFill patternType="none">
          <bgColor indexed="65"/>
        </patternFill>
      </fill>
      <alignment horizontal="left"/>
    </ndxf>
  </rcc>
  <rcc rId="12639" sId="1" odxf="1" dxf="1">
    <nc r="B537" t="inlineStr">
      <is>
        <t>977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12640" sId="1" odxf="1" dxf="1">
    <nc r="C537" t="inlineStr">
      <is>
        <t>05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12641" sId="1" odxf="1" dxf="1">
    <nc r="D537" t="inlineStr">
      <is>
        <t>03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12642" sId="1" odxf="1" dxf="1">
    <nc r="E537" t="inlineStr">
      <is>
        <t>160F2 00000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fmt sheetId="1" sqref="F537" start="0" length="0">
    <dxf>
      <font>
        <b val="0"/>
        <i/>
        <name val="Times New Roman"/>
        <family val="1"/>
      </font>
      <numFmt numFmtId="0" formatCode="General"/>
      <fill>
        <patternFill patternType="none">
          <bgColor indexed="65"/>
        </patternFill>
      </fill>
      <alignment horizontal="general" vertical="top"/>
    </dxf>
  </rfmt>
  <rcc rId="12643" sId="1" odxf="1" dxf="1">
    <nc r="G537">
      <f>G538</f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12644" sId="1" odxf="1" dxf="1">
    <nc r="A538" t="inlineStr">
      <is>
        <t>На поддержку государственных программ субъектов Российской Федерации и муниципальных программ формирования современной городской среды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  <alignment horizontal="general"/>
    </odxf>
    <ndxf>
      <font>
        <b val="0"/>
        <i/>
        <name val="Times New Roman"/>
        <family val="1"/>
      </font>
      <fill>
        <patternFill patternType="none">
          <bgColor indexed="65"/>
        </patternFill>
      </fill>
      <alignment horizontal="left"/>
    </ndxf>
  </rcc>
  <rcc rId="12645" sId="1" odxf="1" dxf="1">
    <nc r="B538" t="inlineStr">
      <is>
        <t>977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12646" sId="1" odxf="1" dxf="1">
    <nc r="C538" t="inlineStr">
      <is>
        <t>05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12647" sId="1" odxf="1" dxf="1">
    <nc r="D538" t="inlineStr">
      <is>
        <t>03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12648" sId="1" odxf="1" dxf="1">
    <nc r="E538" t="inlineStr">
      <is>
        <t>160F2 55550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fmt sheetId="1" sqref="F538" start="0" length="0">
    <dxf>
      <font>
        <b val="0"/>
        <i/>
        <name val="Times New Roman"/>
        <family val="1"/>
      </font>
      <numFmt numFmtId="0" formatCode="General"/>
      <fill>
        <patternFill patternType="none">
          <bgColor indexed="65"/>
        </patternFill>
      </fill>
      <alignment horizontal="general" vertical="top"/>
    </dxf>
  </rfmt>
  <rcc rId="12649" sId="1" odxf="1" dxf="1">
    <nc r="G538">
      <f>SUM(G539:G540)</f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12650" sId="1" odxf="1" dxf="1">
    <nc r="A539" t="inlineStr">
      <is>
        <t>Иные межбюджетные трансферты</t>
      </is>
    </nc>
    <odxf>
      <font>
        <b/>
        <name val="Times New Roman"/>
        <family val="1"/>
      </font>
      <fill>
        <patternFill patternType="solid">
          <bgColor indexed="41"/>
        </patternFill>
      </fill>
      <alignment horizontal="general"/>
    </odxf>
    <ndxf>
      <font>
        <b val="0"/>
        <color indexed="8"/>
        <name val="Times New Roman"/>
        <family val="1"/>
      </font>
      <fill>
        <patternFill patternType="none">
          <bgColor indexed="65"/>
        </patternFill>
      </fill>
      <alignment horizontal="left"/>
    </ndxf>
  </rcc>
  <rcc rId="12651" sId="1" odxf="1" dxf="1">
    <nc r="B539" t="inlineStr">
      <is>
        <t>977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cc rId="12652" sId="1" odxf="1" dxf="1">
    <nc r="C539" t="inlineStr">
      <is>
        <t>05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cc rId="12653" sId="1" odxf="1" dxf="1">
    <nc r="D539" t="inlineStr">
      <is>
        <t>03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cc rId="12654" sId="1" odxf="1" dxf="1">
    <nc r="E539" t="inlineStr">
      <is>
        <t>160F2 55550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cc rId="12655" sId="1" odxf="1" dxf="1">
    <nc r="F539" t="inlineStr">
      <is>
        <t>540</t>
      </is>
    </nc>
    <odxf>
      <font>
        <b/>
        <name val="Times New Roman"/>
        <family val="1"/>
      </font>
      <fill>
        <patternFill>
          <bgColor indexed="41"/>
        </patternFill>
      </fill>
    </odxf>
    <ndxf>
      <font>
        <b val="0"/>
        <name val="Times New Roman"/>
        <family val="1"/>
      </font>
      <fill>
        <patternFill>
          <bgColor theme="0"/>
        </patternFill>
      </fill>
    </ndxf>
  </rcc>
  <rfmt sheetId="1" sqref="G539" start="0" length="0">
    <dxf>
      <font>
        <b val="0"/>
        <name val="Times New Roman"/>
        <family val="1"/>
      </font>
      <fill>
        <patternFill>
          <bgColor theme="0"/>
        </patternFill>
      </fill>
    </dxf>
  </rfmt>
  <rcc rId="12656" sId="1" odxf="1" dxf="1">
    <nc r="A540" t="inlineStr">
      <is>
        <t>Прочие мероприятия , связанные с выполнением обязательств ОМСУ</t>
      </is>
    </nc>
    <odxf>
      <font>
        <b/>
        <name val="Times New Roman"/>
        <family val="1"/>
      </font>
      <fill>
        <patternFill patternType="solid">
          <bgColor indexed="41"/>
        </patternFill>
      </fill>
      <alignment vertical="center"/>
    </odxf>
    <ndxf>
      <font>
        <b val="0"/>
        <name val="Times New Roman"/>
        <family val="1"/>
      </font>
      <fill>
        <patternFill patternType="none">
          <bgColor indexed="65"/>
        </patternFill>
      </fill>
      <alignment vertical="top"/>
    </ndxf>
  </rcc>
  <rcc rId="12657" sId="1" odxf="1" dxf="1">
    <nc r="B540" t="inlineStr">
      <is>
        <t>977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cc rId="12658" sId="1" odxf="1" dxf="1">
    <nc r="C540" t="inlineStr">
      <is>
        <t>05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cc rId="12659" sId="1" odxf="1" dxf="1">
    <nc r="D540" t="inlineStr">
      <is>
        <t>03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cc rId="12660" sId="1" odxf="1" dxf="1">
    <nc r="E540" t="inlineStr">
      <is>
        <t>160F2 55550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cc rId="12661" sId="1" odxf="1" dxf="1">
    <nc r="F540" t="inlineStr">
      <is>
        <t>244</t>
      </is>
    </nc>
    <odxf>
      <font>
        <b/>
        <name val="Times New Roman"/>
        <family val="1"/>
      </font>
      <fill>
        <patternFill>
          <bgColor indexed="41"/>
        </patternFill>
      </fill>
    </odxf>
    <ndxf>
      <font>
        <b val="0"/>
        <name val="Times New Roman"/>
        <family val="1"/>
      </font>
      <fill>
        <patternFill>
          <bgColor theme="0"/>
        </patternFill>
      </fill>
    </ndxf>
  </rcc>
  <rfmt sheetId="1" sqref="G540" start="0" length="0">
    <dxf>
      <font>
        <b val="0"/>
        <name val="Times New Roman"/>
        <family val="1"/>
      </font>
      <fill>
        <patternFill>
          <bgColor theme="0"/>
        </patternFill>
      </fill>
    </dxf>
  </rfmt>
  <rcc rId="12662" sId="1" numFmtId="4">
    <nc r="G539">
      <f>17551.7</f>
    </nc>
  </rcc>
  <rcc rId="12663" sId="1">
    <oc r="G535">
      <f>G541</f>
    </oc>
    <nc r="G535">
      <f>G541+G536</f>
    </nc>
  </rcc>
  <rfmt sheetId="1" sqref="G539">
    <dxf>
      <fill>
        <patternFill>
          <bgColor rgb="FF92D050"/>
        </patternFill>
      </fill>
    </dxf>
  </rfmt>
  <rcc rId="12664" sId="1">
    <nc r="H539">
      <v>17551.7</v>
    </nc>
  </rcc>
  <rcc rId="12665" sId="1">
    <oc r="G168">
      <f>815+32</f>
    </oc>
    <nc r="G168">
      <f>815+32-15.4</f>
    </nc>
  </rcc>
  <rcc rId="12666" sId="1">
    <oc r="H168">
      <v>847</v>
    </oc>
    <nc r="H168">
      <v>831.6</v>
    </nc>
  </rcc>
  <rcc rId="12667" sId="1">
    <oc r="G215">
      <f>28827.2+291.2</f>
    </oc>
    <nc r="G215">
      <f>28827.2+291.2+1347.7</f>
    </nc>
  </rcc>
  <rcc rId="12668" sId="1">
    <oc r="H215">
      <v>28827.200000000001</v>
    </oc>
    <nc r="H215">
      <v>30174.9</v>
    </nc>
  </rcc>
</revisions>
</file>

<file path=xl/revisions/revisionLog3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69" sId="1">
    <oc r="G136">
      <f>100000+3092.78</f>
    </oc>
    <nc r="G136">
      <f>100000+3092.78+8862.1</f>
    </nc>
  </rcc>
  <rcc rId="12670" sId="1">
    <oc r="H136">
      <v>100000</v>
    </oc>
    <nc r="H136">
      <v>108862.1</v>
    </nc>
  </rcc>
  <rcc rId="12671" sId="1">
    <oc r="G229">
      <f>8319+437.8</f>
    </oc>
    <nc r="G229">
      <f>8320+437.8</f>
    </nc>
  </rcc>
  <rcc rId="12672" sId="1">
    <oc r="H229">
      <v>8319</v>
    </oc>
    <nc r="H229">
      <v>8320</v>
    </nc>
  </rcc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281">
    <dxf>
      <fill>
        <patternFill>
          <bgColor theme="0"/>
        </patternFill>
      </fill>
    </dxf>
  </rfmt>
</revisions>
</file>

<file path=xl/revisions/revisionLog3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73" sId="1" numFmtId="4">
    <oc r="G52">
      <v>48.7</v>
    </oc>
    <nc r="G52">
      <v>47.9</v>
    </nc>
  </rcc>
  <rcc rId="12674" sId="1">
    <oc r="H52">
      <v>48.7</v>
    </oc>
    <nc r="H52">
      <v>47.9</v>
    </nc>
  </rcc>
  <rcc rId="12675" sId="1" numFmtId="4">
    <oc r="G207">
      <v>300594.09999999998</v>
    </oc>
    <nc r="G207">
      <f>300594.1+4234.6</f>
    </nc>
  </rcc>
  <rcc rId="12676" sId="1">
    <oc r="H207">
      <v>300594.09999999998</v>
    </oc>
    <nc r="H207">
      <v>304828.7</v>
    </nc>
  </rcc>
  <rcc rId="12677" sId="1" numFmtId="4">
    <oc r="G323">
      <v>129</v>
    </oc>
    <nc r="G323">
      <v>129.5</v>
    </nc>
  </rcc>
  <rcc rId="12678" sId="1">
    <oc r="H323">
      <v>129</v>
    </oc>
    <nc r="H323">
      <v>129.5</v>
    </nc>
  </rcc>
  <rcc rId="12679" sId="1" numFmtId="4">
    <oc r="G223">
      <v>4382.3999999999996</v>
    </oc>
    <nc r="G223">
      <v>4395.6000000000004</v>
    </nc>
  </rcc>
  <rcc rId="12680" sId="1">
    <oc r="H223">
      <v>4382.3999999999996</v>
    </oc>
    <nc r="H223">
      <v>4395.6000000000004</v>
    </nc>
  </rcc>
  <rcc rId="12681" sId="1" numFmtId="4">
    <oc r="G213">
      <v>31351.9</v>
    </oc>
    <nc r="G213">
      <v>62703.7</v>
    </nc>
  </rcc>
  <rcc rId="12682" sId="1">
    <oc r="H213">
      <v>31351.9</v>
    </oc>
    <nc r="H213">
      <v>62703.7</v>
    </nc>
  </rcc>
  <rcc rId="12683" sId="1" numFmtId="4">
    <oc r="G195">
      <v>552.70000000000005</v>
    </oc>
    <nc r="G195">
      <v>562.79999999999995</v>
    </nc>
  </rcc>
  <rcc rId="12684" sId="1">
    <oc r="H195">
      <v>552.70000000000005</v>
    </oc>
    <nc r="H195">
      <v>562.79999999999995</v>
    </nc>
  </rcc>
  <rrc rId="12685" sId="1" ref="A212:XFD213" action="insertRow"/>
  <rcc rId="12686" sId="1" odxf="1" dxf="1">
    <nc r="A212" t="inlineStr">
      <is>
        <t>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2687" sId="1" odxf="1" dxf="1">
    <nc r="B212" t="inlineStr">
      <is>
        <t>969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2688" sId="1" odxf="1" dxf="1">
    <nc r="C212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2689" sId="1" odxf="1" dxf="1">
    <nc r="D212" t="inlineStr">
      <is>
        <t>02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2690" sId="1" odxf="1" dxf="1">
    <nc r="E212" t="inlineStr">
      <is>
        <t>10201 L0500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212" start="0" length="0">
    <dxf>
      <font>
        <i/>
        <name val="Times New Roman"/>
        <family val="1"/>
      </font>
    </dxf>
  </rfmt>
  <rcc rId="12691" sId="1" odxf="1" dxf="1">
    <nc r="G212">
      <f>G213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fmt sheetId="1" sqref="H212" start="0" length="0">
    <dxf>
      <font>
        <i val="0"/>
        <name val="Times New Roman CYR"/>
        <family val="1"/>
      </font>
    </dxf>
  </rfmt>
  <rfmt sheetId="1" sqref="I212" start="0" length="0">
    <dxf>
      <font>
        <i val="0"/>
        <name val="Times New Roman CYR"/>
        <family val="1"/>
      </font>
    </dxf>
  </rfmt>
  <rfmt sheetId="1" sqref="J212" start="0" length="0">
    <dxf>
      <font>
        <i val="0"/>
        <name val="Times New Roman CYR"/>
        <family val="1"/>
      </font>
    </dxf>
  </rfmt>
  <rfmt sheetId="1" sqref="K212" start="0" length="0">
    <dxf>
      <font>
        <i val="0"/>
        <name val="Times New Roman CYR"/>
        <family val="1"/>
      </font>
    </dxf>
  </rfmt>
  <rfmt sheetId="1" sqref="L212" start="0" length="0">
    <dxf>
      <font>
        <i val="0"/>
        <name val="Times New Roman CYR"/>
        <family val="1"/>
      </font>
    </dxf>
  </rfmt>
  <rfmt sheetId="1" sqref="A212:XFD212" start="0" length="0">
    <dxf>
      <font>
        <i val="0"/>
        <name val="Times New Roman CYR"/>
        <family val="1"/>
      </font>
    </dxf>
  </rfmt>
  <rcc rId="12692" sId="1" odxf="1" dxf="1">
    <nc r="A213" t="inlineStr">
      <is>
        <t>Субсидии бюджетным учреждениям на иные цели</t>
      </is>
    </nc>
    <odxf>
      <font>
        <name val="Times New Roman"/>
        <family val="1"/>
      </font>
      <fill>
        <patternFill patternType="none"/>
      </fill>
      <alignment horizontal="general"/>
    </odxf>
    <ndxf>
      <font>
        <color indexed="8"/>
        <name val="Times New Roman"/>
        <family val="1"/>
      </font>
      <fill>
        <patternFill patternType="solid"/>
      </fill>
      <alignment horizontal="left"/>
    </ndxf>
  </rcc>
  <rcc rId="12693" sId="1">
    <nc r="B213" t="inlineStr">
      <is>
        <t>969</t>
      </is>
    </nc>
  </rcc>
  <rcc rId="12694" sId="1">
    <nc r="C213" t="inlineStr">
      <is>
        <t>07</t>
      </is>
    </nc>
  </rcc>
  <rcc rId="12695" sId="1">
    <nc r="D213" t="inlineStr">
      <is>
        <t>02</t>
      </is>
    </nc>
  </rcc>
  <rcc rId="12696" sId="1">
    <nc r="E213" t="inlineStr">
      <is>
        <t>10201 L0500</t>
      </is>
    </nc>
  </rcc>
  <rcc rId="12697" sId="1">
    <nc r="F213" t="inlineStr">
      <is>
        <t>612</t>
      </is>
    </nc>
  </rcc>
  <rfmt sheetId="1" sqref="G213" start="0" length="0">
    <dxf>
      <fill>
        <patternFill patternType="none">
          <bgColor indexed="65"/>
        </patternFill>
      </fill>
    </dxf>
  </rfmt>
  <rfmt sheetId="1" sqref="H213" start="0" length="0">
    <dxf>
      <font>
        <i val="0"/>
        <name val="Times New Roman CYR"/>
        <family val="1"/>
      </font>
    </dxf>
  </rfmt>
  <rfmt sheetId="1" sqref="I213" start="0" length="0">
    <dxf>
      <font>
        <i val="0"/>
        <name val="Times New Roman CYR"/>
        <family val="1"/>
      </font>
    </dxf>
  </rfmt>
  <rfmt sheetId="1" sqref="J213" start="0" length="0">
    <dxf>
      <font>
        <i val="0"/>
        <name val="Times New Roman CYR"/>
        <family val="1"/>
      </font>
    </dxf>
  </rfmt>
  <rfmt sheetId="1" sqref="K213" start="0" length="0">
    <dxf>
      <font>
        <i val="0"/>
        <name val="Times New Roman CYR"/>
        <family val="1"/>
      </font>
    </dxf>
  </rfmt>
  <rfmt sheetId="1" sqref="L213" start="0" length="0">
    <dxf>
      <font>
        <i val="0"/>
        <name val="Times New Roman CYR"/>
        <family val="1"/>
      </font>
    </dxf>
  </rfmt>
  <rfmt sheetId="1" sqref="A213:XFD213" start="0" length="0">
    <dxf>
      <font>
        <i val="0"/>
        <name val="Times New Roman CYR"/>
        <family val="1"/>
      </font>
    </dxf>
  </rfmt>
  <rcc rId="12698" sId="1" numFmtId="4">
    <nc r="G213">
      <v>1750.5</v>
    </nc>
  </rcc>
  <rcc rId="12699" sId="1">
    <nc r="H213">
      <v>1750.5</v>
    </nc>
  </rcc>
  <rfmt sheetId="1" sqref="G212">
    <dxf>
      <fill>
        <patternFill patternType="solid">
          <bgColor rgb="FF92D050"/>
        </patternFill>
      </fill>
    </dxf>
  </rfmt>
  <rcc rId="12700" sId="1">
    <oc r="G205">
      <f>G206+G208+G210+G214+G216+G218+G220+G222+G224</f>
    </oc>
    <nc r="G205">
      <f>G206+G208+G210+G214+G216+G218+G220+G222+G224+G212</f>
    </nc>
  </rcc>
</revisions>
</file>

<file path=xl/revisions/revisionLog3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2701" sId="1" ref="A422:XFD427" action="insertRow"/>
  <rcc rId="12702" sId="1" odxf="1" dxf="1">
    <nc r="A422" t="inlineStr">
      <is>
        <t>Охрана семьи и детства</t>
      </is>
    </nc>
    <odxf>
      <font>
        <b val="0"/>
        <name val="Times New Roman"/>
        <family val="1"/>
      </font>
      <fill>
        <patternFill patternType="none">
          <bgColor indexed="65"/>
        </patternFill>
      </fill>
      <alignment horizontal="left"/>
    </odxf>
    <ndxf>
      <font>
        <b/>
        <name val="Times New Roman"/>
        <family val="1"/>
      </font>
      <fill>
        <patternFill patternType="solid">
          <bgColor indexed="41"/>
        </patternFill>
      </fill>
      <alignment horizontal="general"/>
    </ndxf>
  </rcc>
  <rcc rId="12703" sId="1" odxf="1" dxf="1">
    <nc r="B422" t="inlineStr">
      <is>
        <t>975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12704" sId="1" odxf="1" dxf="1">
    <nc r="C422" t="inlineStr">
      <is>
        <t>10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12705" sId="1" odxf="1" dxf="1">
    <nc r="D422" t="inlineStr">
      <is>
        <t>04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fmt sheetId="1" sqref="E422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F422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cc rId="12706" sId="1" odxf="1" dxf="1">
    <nc r="G422">
      <f>G423</f>
    </nc>
    <odxf>
      <font>
        <b val="0"/>
        <name val="Times New Roman"/>
        <family val="1"/>
      </font>
      <fill>
        <patternFill>
          <bgColor rgb="FF92D050"/>
        </patternFill>
      </fill>
      <alignment wrapText="1"/>
    </odxf>
    <ndxf>
      <font>
        <b/>
        <name val="Times New Roman"/>
        <family val="1"/>
      </font>
      <fill>
        <patternFill>
          <bgColor indexed="41"/>
        </patternFill>
      </fill>
      <alignment wrapText="0"/>
    </ndxf>
  </rcc>
  <rfmt sheetId="1" sqref="A423" start="0" length="0">
    <dxf>
      <font>
        <b/>
        <name val="Times New Roman"/>
        <family val="1"/>
      </font>
    </dxf>
  </rfmt>
  <rcc rId="12707" sId="1" odxf="1" dxf="1">
    <nc r="B423" t="inlineStr">
      <is>
        <t>975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2708" sId="1" odxf="1" dxf="1">
    <nc r="C423" t="inlineStr">
      <is>
        <t>10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2709" sId="1" odxf="1" dxf="1">
    <nc r="D423" t="inlineStr">
      <is>
        <t>04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2710" sId="1" odxf="1" dxf="1">
    <nc r="E423" t="inlineStr">
      <is>
        <t>09000 00000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F423" start="0" length="0">
    <dxf>
      <font>
        <b/>
        <name val="Times New Roman"/>
        <family val="1"/>
      </font>
    </dxf>
  </rfmt>
  <rcc rId="12711" sId="1" odxf="1" dxf="1">
    <nc r="G423">
      <f>G424</f>
    </nc>
    <odxf>
      <font>
        <b val="0"/>
        <name val="Times New Roman"/>
        <family val="1"/>
      </font>
      <fill>
        <patternFill patternType="solid">
          <bgColor rgb="FF92D050"/>
        </patternFill>
      </fill>
      <alignment wrapText="1"/>
    </odxf>
    <ndxf>
      <font>
        <b/>
        <name val="Times New Roman"/>
        <family val="1"/>
      </font>
      <fill>
        <patternFill patternType="none">
          <bgColor indexed="65"/>
        </patternFill>
      </fill>
      <alignment wrapText="0"/>
    </ndxf>
  </rcc>
  <rcc rId="12712" sId="1" odxf="1" dxf="1">
    <nc r="A424" t="inlineStr">
      <is>
        <t>Подпрограмма «Обеспечение жильем молодых семей»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cc rId="12713" sId="1" odxf="1" dxf="1">
    <nc r="B424" t="inlineStr">
      <is>
        <t>975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cc rId="12714" sId="1" odxf="1" dxf="1">
    <nc r="C424" t="inlineStr">
      <is>
        <t>10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cc rId="12715" sId="1" odxf="1" dxf="1">
    <nc r="D424" t="inlineStr">
      <is>
        <t>04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cc rId="12716" sId="1" odxf="1" dxf="1">
    <nc r="E424" t="inlineStr">
      <is>
        <t>09500 00000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fmt sheetId="1" sqref="F424" start="0" length="0">
    <dxf>
      <font>
        <b/>
        <i/>
        <name val="Times New Roman"/>
        <family val="1"/>
      </font>
    </dxf>
  </rfmt>
  <rcc rId="12717" sId="1" odxf="1" dxf="1">
    <nc r="G424">
      <f>G425</f>
    </nc>
    <odxf>
      <font>
        <b val="0"/>
        <i val="0"/>
        <name val="Times New Roman"/>
        <family val="1"/>
      </font>
      <fill>
        <patternFill patternType="solid">
          <bgColor rgb="FF92D050"/>
        </patternFill>
      </fill>
      <alignment wrapText="1"/>
    </odxf>
    <ndxf>
      <font>
        <b/>
        <i/>
        <name val="Times New Roman"/>
        <family val="1"/>
      </font>
      <fill>
        <patternFill patternType="none">
          <bgColor indexed="65"/>
        </patternFill>
      </fill>
      <alignment wrapText="0"/>
    </ndxf>
  </rcc>
  <rcc rId="12718" sId="1" odxf="1" dxf="1">
    <nc r="A425" t="inlineStr">
      <is>
        <t>Основное мероприятие «Обеспечение жильем молодых семей»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2719" sId="1" odxf="1" dxf="1">
    <nc r="B425" t="inlineStr">
      <is>
        <t>975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2720" sId="1" odxf="1" dxf="1">
    <nc r="C425" t="inlineStr">
      <is>
        <t>10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2721" sId="1" odxf="1" dxf="1">
    <nc r="D425" t="inlineStr">
      <is>
        <t>04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2722" sId="1" odxf="1" dxf="1">
    <nc r="E425" t="inlineStr">
      <is>
        <t>09501 00000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425" start="0" length="0">
    <dxf>
      <font>
        <i/>
        <name val="Times New Roman"/>
        <family val="1"/>
      </font>
    </dxf>
  </rfmt>
  <rcc rId="12723" sId="1" odxf="1" dxf="1">
    <nc r="G425">
      <f>G426</f>
    </nc>
    <odxf>
      <font>
        <i val="0"/>
        <name val="Times New Roman"/>
        <family val="1"/>
      </font>
      <fill>
        <patternFill patternType="solid">
          <bgColor rgb="FF92D050"/>
        </patternFill>
      </fill>
      <alignment wrapText="1"/>
    </odxf>
    <ndxf>
      <font>
        <i/>
        <name val="Times New Roman"/>
        <family val="1"/>
      </font>
      <fill>
        <patternFill patternType="none">
          <bgColor indexed="65"/>
        </patternFill>
      </fill>
      <alignment wrapText="0"/>
    </ndxf>
  </rcc>
  <rcc rId="12724" sId="1" odxf="1" dxf="1">
    <nc r="A426" t="inlineStr">
      <is>
        <t>Реализация мероприятий по обеспечению жильем молодых семей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2725" sId="1" odxf="1" dxf="1">
    <nc r="B426" t="inlineStr">
      <is>
        <t>975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2726" sId="1" odxf="1" dxf="1">
    <nc r="C426" t="inlineStr">
      <is>
        <t>10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2727" sId="1" odxf="1" dxf="1">
    <nc r="D426" t="inlineStr">
      <is>
        <t>04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2728" sId="1" odxf="1" dxf="1">
    <nc r="E426" t="inlineStr">
      <is>
        <t>09501 L4970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426" start="0" length="0">
    <dxf>
      <font>
        <i/>
        <name val="Times New Roman"/>
        <family val="1"/>
      </font>
    </dxf>
  </rfmt>
  <rcc rId="12729" sId="1" odxf="1" dxf="1">
    <nc r="G426">
      <f>G427</f>
    </nc>
    <odxf>
      <font>
        <i val="0"/>
        <name val="Times New Roman"/>
        <family val="1"/>
      </font>
      <fill>
        <patternFill patternType="solid">
          <bgColor rgb="FF92D050"/>
        </patternFill>
      </fill>
      <alignment wrapText="1"/>
    </odxf>
    <ndxf>
      <font>
        <i/>
        <name val="Times New Roman"/>
        <family val="1"/>
      </font>
      <fill>
        <patternFill patternType="none">
          <bgColor indexed="65"/>
        </patternFill>
      </fill>
      <alignment wrapText="0"/>
    </ndxf>
  </rcc>
  <rcc rId="12730" sId="1">
    <nc r="A427" t="inlineStr">
      <is>
        <t>Субсидии гражданам на приобретение жилья</t>
      </is>
    </nc>
  </rcc>
  <rcc rId="12731" sId="1">
    <nc r="B427" t="inlineStr">
      <is>
        <t>975</t>
      </is>
    </nc>
  </rcc>
  <rcc rId="12732" sId="1">
    <nc r="C427" t="inlineStr">
      <is>
        <t>10</t>
      </is>
    </nc>
  </rcc>
  <rcc rId="12733" sId="1">
    <nc r="D427" t="inlineStr">
      <is>
        <t>04</t>
      </is>
    </nc>
  </rcc>
  <rcc rId="12734" sId="1">
    <nc r="E427" t="inlineStr">
      <is>
        <t>09501 L4970</t>
      </is>
    </nc>
  </rcc>
  <rcc rId="12735" sId="1" odxf="1" dxf="1">
    <nc r="F427" t="inlineStr">
      <is>
        <t>322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fmt sheetId="1" sqref="G427" start="0" length="0">
    <dxf>
      <fill>
        <patternFill>
          <bgColor theme="0"/>
        </patternFill>
      </fill>
      <alignment wrapText="0"/>
    </dxf>
  </rfmt>
  <rcc rId="12736" sId="1">
    <nc r="A423" t="inlineStr">
      <is>
        <t>Муниципальная Программа «Развитие физической культуры, спорта и молодежной политики в Селенгинском районе на  2020 – 2027 годы»</t>
      </is>
    </nc>
  </rcc>
  <rcc rId="12737" sId="1" numFmtId="4">
    <nc r="G427">
      <f>1367.5+524.32788</f>
    </nc>
  </rcc>
  <rcc rId="12738" sId="1">
    <nc r="H427">
      <v>1367.5</v>
    </nc>
  </rcc>
  <rcc rId="12739" sId="1">
    <oc r="G418">
      <f>G419</f>
    </oc>
    <nc r="G418">
      <f>G419+G422</f>
    </nc>
  </rcc>
  <rcc rId="12740" sId="1">
    <oc r="A391" t="inlineStr">
      <is>
        <t>Муниципальная программа «Сохранение и развитие бурятского языка в Селенгинском районе на 2021-2024 годы"</t>
      </is>
    </oc>
    <nc r="A391" t="inlineStr">
      <is>
        <t>Муниципальная программа «Сохранение и развитие бурятского языка в Селенгинском районе на 2021-2025 годы"</t>
      </is>
    </nc>
  </rcc>
  <rcc rId="12741" sId="1">
    <oc r="G394">
      <v>360</v>
    </oc>
    <nc r="G394">
      <f>360+802.4</f>
    </nc>
  </rcc>
  <rcc rId="12742" sId="1">
    <nc r="H394">
      <v>802.4</v>
    </nc>
  </rcc>
</revisions>
</file>

<file path=xl/revisions/revisionLog3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743" sId="1">
    <oc r="G458">
      <f>859.2+2854.4</f>
    </oc>
    <nc r="G458">
      <f>850.6+2854.4</f>
    </nc>
  </rcc>
  <rcc rId="12744" sId="1">
    <oc r="G459">
      <f>259.5+862</f>
    </oc>
    <nc r="G459">
      <f>257+862</f>
    </nc>
  </rcc>
  <rcc rId="12745" sId="1">
    <nc r="H457">
      <v>1107.5999999999999</v>
    </nc>
  </rcc>
  <rcc rId="12746" sId="1">
    <oc r="H458">
      <v>859.2</v>
    </oc>
    <nc r="H458"/>
  </rcc>
  <rcc rId="12747" sId="1">
    <oc r="H459">
      <v>259.5</v>
    </oc>
    <nc r="H459"/>
  </rcc>
</revisions>
</file>

<file path=xl/revisions/revisionLog3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748" sId="1">
    <oc r="G547">
      <f>17551.7</f>
    </oc>
    <nc r="G547">
      <f>17551.7+17.5517</f>
    </nc>
  </rcc>
</revisions>
</file>

<file path=xl/revisions/revisionLog3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749" sId="1">
    <oc r="G561">
      <v>206496.4</v>
    </oc>
    <nc r="G561">
      <v>213138.1</v>
    </nc>
  </rcc>
  <rcc rId="12750" sId="1" numFmtId="34">
    <oc r="G560">
      <f>985463.8</f>
    </oc>
    <nc r="G560">
      <v>1655219.7</v>
    </nc>
  </rcc>
  <rcc rId="12751" sId="1">
    <oc r="G559">
      <v>245182.4</v>
    </oc>
    <nc r="G559">
      <v>237741.46</v>
    </nc>
  </rcc>
  <rcc rId="12752" sId="1">
    <oc r="H558">
      <f>SUM(H14:H557)</f>
    </oc>
    <nc r="H558">
      <f>SUM(H14:H557)</f>
    </nc>
  </rcc>
  <rcc rId="12753" sId="1">
    <oc r="H557">
      <v>38303.199999999997</v>
    </oc>
    <nc r="H557">
      <v>364399.5</v>
    </nc>
  </rcc>
</revisions>
</file>

<file path=xl/revisions/revisionLog3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754" sId="1" numFmtId="4">
    <oc r="G552">
      <f>16327.6</f>
    </oc>
    <nc r="G552">
      <v>8886.66</v>
    </nc>
  </rcc>
</revisions>
</file>

<file path=xl/revisions/revisionLog3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755" sId="1" odxf="1" dxf="1">
    <nc r="J558">
      <f>G560+G562</f>
    </nc>
    <odxf>
      <numFmt numFmtId="0" formatCode="General"/>
    </odxf>
    <ndxf>
      <numFmt numFmtId="164" formatCode="_-* #,##0.00\ _₽_-;\-* #,##0.00\ _₽_-;_-* &quot;-&quot;??\ _₽_-;_-@_-"/>
    </ndxf>
  </rcc>
  <rcc rId="12756" sId="1" odxf="1" dxf="1">
    <nc r="J560">
      <f>J558-H558</f>
    </nc>
    <odxf>
      <numFmt numFmtId="0" formatCode="General"/>
    </odxf>
    <ndxf>
      <numFmt numFmtId="164" formatCode="_-* #,##0.00\ _₽_-;\-* #,##0.00\ _₽_-;_-* &quot;-&quot;??\ _₽_-;_-@_-"/>
    </ndxf>
  </rcc>
  <rrc rId="12757" sId="1" ref="A554:XFD557" action="insertRow"/>
  <rfmt sheetId="1" sqref="A554" start="0" length="0">
    <dxf>
      <fill>
        <patternFill>
          <bgColor indexed="41"/>
        </patternFill>
      </fill>
      <alignment horizontal="general"/>
    </dxf>
  </rfmt>
  <rfmt sheetId="1" sqref="B554" start="0" length="0">
    <dxf>
      <fill>
        <patternFill>
          <bgColor indexed="41"/>
        </patternFill>
      </fill>
    </dxf>
  </rfmt>
  <rfmt sheetId="1" sqref="C554" start="0" length="0">
    <dxf>
      <fill>
        <patternFill>
          <bgColor indexed="41"/>
        </patternFill>
      </fill>
    </dxf>
  </rfmt>
  <rfmt sheetId="1" sqref="D554" start="0" length="0">
    <dxf>
      <fill>
        <patternFill>
          <bgColor indexed="41"/>
        </patternFill>
      </fill>
    </dxf>
  </rfmt>
  <rfmt sheetId="1" sqref="E554" start="0" length="0">
    <dxf>
      <fill>
        <patternFill>
          <bgColor indexed="41"/>
        </patternFill>
      </fill>
    </dxf>
  </rfmt>
  <rfmt sheetId="1" sqref="F554" start="0" length="0">
    <dxf>
      <fill>
        <patternFill>
          <bgColor indexed="41"/>
        </patternFill>
      </fill>
    </dxf>
  </rfmt>
  <rfmt sheetId="1" sqref="G554" start="0" length="0">
    <dxf>
      <fill>
        <patternFill>
          <bgColor indexed="41"/>
        </patternFill>
      </fill>
    </dxf>
  </rfmt>
  <rfmt sheetId="1" sqref="A555" start="0" length="0">
    <dxf>
      <fill>
        <patternFill patternType="none">
          <bgColor indexed="65"/>
        </patternFill>
      </fill>
      <alignment horizontal="general"/>
    </dxf>
  </rfmt>
  <rfmt sheetId="1" sqref="B555" start="0" length="0">
    <dxf>
      <fill>
        <patternFill patternType="none">
          <bgColor indexed="65"/>
        </patternFill>
      </fill>
    </dxf>
  </rfmt>
  <rfmt sheetId="1" sqref="C555" start="0" length="0">
    <dxf>
      <fill>
        <patternFill patternType="none">
          <bgColor indexed="65"/>
        </patternFill>
      </fill>
    </dxf>
  </rfmt>
  <rfmt sheetId="1" sqref="D555" start="0" length="0">
    <dxf>
      <fill>
        <patternFill patternType="none">
          <bgColor indexed="65"/>
        </patternFill>
      </fill>
    </dxf>
  </rfmt>
  <rfmt sheetId="1" sqref="E555" start="0" length="0">
    <dxf>
      <fill>
        <patternFill patternType="none">
          <bgColor indexed="65"/>
        </patternFill>
      </fill>
    </dxf>
  </rfmt>
  <rfmt sheetId="1" sqref="F555" start="0" length="0">
    <dxf>
      <font>
        <b val="0"/>
        <name val="Times New Roman"/>
        <family val="1"/>
      </font>
      <fill>
        <patternFill>
          <bgColor theme="0"/>
        </patternFill>
      </fill>
    </dxf>
  </rfmt>
  <rfmt sheetId="1" sqref="G555" start="0" length="0">
    <dxf>
      <fill>
        <patternFill>
          <bgColor theme="0"/>
        </patternFill>
      </fill>
      <alignment wrapText="1"/>
    </dxf>
  </rfmt>
  <rfmt sheetId="1" sqref="A556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  <alignment horizontal="general"/>
    </dxf>
  </rfmt>
  <rfmt sheetId="1" sqref="B556" start="0" length="0">
    <dxf>
      <font>
        <b val="0"/>
        <i/>
        <name val="Times New Roman"/>
        <family val="1"/>
      </font>
      <fill>
        <patternFill>
          <bgColor theme="0"/>
        </patternFill>
      </fill>
    </dxf>
  </rfmt>
  <rfmt sheetId="1" sqref="C556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D556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E556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F556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G556" start="0" length="0">
    <dxf>
      <font>
        <b val="0"/>
        <i/>
        <name val="Times New Roman"/>
        <family val="1"/>
      </font>
      <fill>
        <patternFill>
          <bgColor rgb="FF92D050"/>
        </patternFill>
      </fill>
    </dxf>
  </rfmt>
  <rfmt sheetId="1" sqref="A557" start="0" length="0">
    <dxf>
      <font>
        <b val="0"/>
        <name val="Times New Roman"/>
        <family val="1"/>
      </font>
      <fill>
        <patternFill patternType="none">
          <bgColor indexed="65"/>
        </patternFill>
      </fill>
      <alignment horizontal="general"/>
    </dxf>
  </rfmt>
  <rfmt sheetId="1" sqref="B557" start="0" length="0">
    <dxf>
      <font>
        <b val="0"/>
        <name val="Times New Roman"/>
        <family val="1"/>
      </font>
      <fill>
        <patternFill>
          <bgColor theme="0"/>
        </patternFill>
      </fill>
    </dxf>
  </rfmt>
  <rfmt sheetId="1" sqref="C557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fmt sheetId="1" sqref="D557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fmt sheetId="1" sqref="E557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fmt sheetId="1" sqref="F557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fmt sheetId="1" sqref="G557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cc rId="12758" sId="1" odxf="1" dxf="1">
    <nc r="A554" t="inlineStr">
      <is>
        <t>Муниципальная программа «Комплексное развитие сельских территорий в Селенгинском районе на 2023-2025 годы»</t>
      </is>
    </nc>
    <ndxf>
      <fill>
        <patternFill>
          <bgColor theme="0"/>
        </patternFill>
      </fill>
      <alignment horizontal="left"/>
    </ndxf>
  </rcc>
  <rcc rId="12759" sId="1" odxf="1" dxf="1">
    <nc r="B554" t="inlineStr">
      <is>
        <t>977</t>
      </is>
    </nc>
    <ndxf>
      <fill>
        <patternFill>
          <bgColor theme="0"/>
        </patternFill>
      </fill>
    </ndxf>
  </rcc>
  <rcc rId="12760" sId="1" odxf="1" dxf="1">
    <nc r="C554" t="inlineStr">
      <is>
        <t>10</t>
      </is>
    </nc>
    <ndxf>
      <fill>
        <patternFill>
          <bgColor theme="0"/>
        </patternFill>
      </fill>
    </ndxf>
  </rcc>
  <rcc rId="12761" sId="1" odxf="1" dxf="1">
    <nc r="D554" t="inlineStr">
      <is>
        <t>03</t>
      </is>
    </nc>
    <ndxf>
      <fill>
        <patternFill>
          <bgColor theme="0"/>
        </patternFill>
      </fill>
    </ndxf>
  </rcc>
  <rcc rId="12762" sId="1" odxf="1" dxf="1">
    <nc r="E554" t="inlineStr">
      <is>
        <t>06000 00000</t>
      </is>
    </nc>
    <ndxf>
      <fill>
        <patternFill>
          <bgColor theme="0"/>
        </patternFill>
      </fill>
    </ndxf>
  </rcc>
  <rfmt sheetId="1" sqref="F554" start="0" length="0">
    <dxf>
      <fill>
        <patternFill>
          <bgColor theme="0"/>
        </patternFill>
      </fill>
    </dxf>
  </rfmt>
  <rcc rId="12763" sId="1" odxf="1" dxf="1">
    <nc r="G554">
      <f>G555</f>
    </nc>
    <ndxf>
      <fill>
        <patternFill>
          <bgColor theme="0"/>
        </patternFill>
      </fill>
      <alignment wrapText="1"/>
    </ndxf>
  </rcc>
  <rcc rId="12764" sId="1" odxf="1" dxf="1">
    <nc r="A555" t="inlineStr">
      <is>
        <t>Основное мероприятие "Реализация мероприятий по строительству жилья, предоставляемого по договору найма жилого помещения"</t>
      </is>
    </nc>
    <ndxf>
      <font>
        <b val="0"/>
        <i/>
        <name val="Times New Roman"/>
        <family val="1"/>
      </font>
      <fill>
        <patternFill patternType="solid">
          <bgColor theme="0"/>
        </patternFill>
      </fill>
    </ndxf>
  </rcc>
  <rcc rId="12765" sId="1" odxf="1" dxf="1">
    <nc r="B555" t="inlineStr">
      <is>
        <t>977</t>
      </is>
    </nc>
    <ndxf>
      <font>
        <b val="0"/>
        <i/>
        <name val="Times New Roman"/>
        <family val="1"/>
      </font>
      <fill>
        <patternFill patternType="solid">
          <bgColor theme="0"/>
        </patternFill>
      </fill>
    </ndxf>
  </rcc>
  <rcc rId="12766" sId="1" odxf="1" dxf="1">
    <nc r="C555" t="inlineStr">
      <is>
        <t>10</t>
      </is>
    </nc>
    <ndxf>
      <font>
        <b val="0"/>
        <i/>
        <name val="Times New Roman"/>
        <family val="1"/>
      </font>
      <fill>
        <patternFill patternType="solid">
          <bgColor theme="0"/>
        </patternFill>
      </fill>
    </ndxf>
  </rcc>
  <rcc rId="12767" sId="1" odxf="1" dxf="1">
    <nc r="D555" t="inlineStr">
      <is>
        <t>03</t>
      </is>
    </nc>
    <ndxf>
      <font>
        <b val="0"/>
        <i/>
        <name val="Times New Roman"/>
        <family val="1"/>
      </font>
      <fill>
        <patternFill patternType="solid">
          <bgColor theme="0"/>
        </patternFill>
      </fill>
    </ndxf>
  </rcc>
  <rcc rId="12768" sId="1" odxf="1" dxf="1">
    <nc r="E555" t="inlineStr">
      <is>
        <t>06020 00000</t>
      </is>
    </nc>
    <ndxf>
      <font>
        <b val="0"/>
        <i/>
        <name val="Times New Roman"/>
        <family val="1"/>
      </font>
      <fill>
        <patternFill patternType="solid">
          <bgColor theme="0"/>
        </patternFill>
      </fill>
    </ndxf>
  </rcc>
  <rfmt sheetId="1" sqref="F555" start="0" length="0">
    <dxf>
      <font>
        <i/>
        <name val="Times New Roman"/>
        <family val="1"/>
      </font>
    </dxf>
  </rfmt>
  <rcc rId="12769" sId="1" odxf="1" dxf="1">
    <nc r="G555">
      <f>G556</f>
    </nc>
    <ndxf>
      <font>
        <b val="0"/>
        <i/>
        <name val="Times New Roman"/>
        <family val="1"/>
      </font>
    </ndxf>
  </rcc>
  <rcc rId="12770" sId="1" odxf="1" dxf="1">
    <nc r="A556" t="inlineStr">
      <is>
        <t>Обеспечение комплексного развития сельских территорий</t>
      </is>
    </nc>
    <ndxf>
      <fill>
        <patternFill patternType="solid">
          <bgColor theme="0"/>
        </patternFill>
      </fill>
    </ndxf>
  </rcc>
  <rcc rId="12771" sId="1">
    <nc r="B556" t="inlineStr">
      <is>
        <t>977</t>
      </is>
    </nc>
  </rcc>
  <rcc rId="12772" sId="1" odxf="1" dxf="1">
    <nc r="C556" t="inlineStr">
      <is>
        <t>10</t>
      </is>
    </nc>
    <ndxf>
      <fill>
        <patternFill patternType="solid">
          <bgColor theme="0"/>
        </patternFill>
      </fill>
    </ndxf>
  </rcc>
  <rcc rId="12773" sId="1" odxf="1" dxf="1">
    <nc r="D556" t="inlineStr">
      <is>
        <t>03</t>
      </is>
    </nc>
    <ndxf>
      <fill>
        <patternFill patternType="solid">
          <bgColor theme="0"/>
        </patternFill>
      </fill>
    </ndxf>
  </rcc>
  <rcc rId="12774" sId="1" odxf="1" dxf="1">
    <nc r="E556" t="inlineStr">
      <is>
        <t>06020 L5760</t>
      </is>
    </nc>
    <ndxf>
      <fill>
        <patternFill patternType="solid">
          <bgColor theme="0"/>
        </patternFill>
      </fill>
    </ndxf>
  </rcc>
  <rfmt sheetId="1" sqref="F556" start="0" length="0">
    <dxf>
      <font>
        <b/>
        <name val="Times New Roman"/>
        <family val="1"/>
      </font>
      <fill>
        <patternFill patternType="solid">
          <bgColor theme="0"/>
        </patternFill>
      </fill>
    </dxf>
  </rfmt>
  <rcc rId="12775" sId="1" odxf="1" dxf="1">
    <nc r="G556">
      <f>G557</f>
    </nc>
    <ndxf>
      <fill>
        <patternFill>
          <bgColor theme="0"/>
        </patternFill>
      </fill>
      <alignment wrapText="1"/>
    </ndxf>
  </rcc>
  <rcc rId="12776" sId="1" odxf="1" dxf="1">
    <nc r="A557" t="inlineStr">
      <is>
        <t>Прочие мероприятия , связанные с выполнением обязательств ОМСУ</t>
      </is>
    </nc>
    <ndxf>
      <alignment vertical="top"/>
    </ndxf>
  </rcc>
  <rcc rId="12777" sId="1">
    <nc r="B557" t="inlineStr">
      <is>
        <t>977</t>
      </is>
    </nc>
  </rcc>
  <rcc rId="12778" sId="1" odxf="1" dxf="1">
    <nc r="C557" t="inlineStr">
      <is>
        <t>10</t>
      </is>
    </nc>
    <ndxf>
      <fill>
        <patternFill patternType="solid">
          <bgColor theme="0"/>
        </patternFill>
      </fill>
    </ndxf>
  </rcc>
  <rcc rId="12779" sId="1" odxf="1" dxf="1">
    <nc r="D557" t="inlineStr">
      <is>
        <t>03</t>
      </is>
    </nc>
    <ndxf>
      <fill>
        <patternFill patternType="solid">
          <bgColor theme="0"/>
        </patternFill>
      </fill>
    </ndxf>
  </rcc>
  <rcc rId="12780" sId="1" odxf="1" dxf="1">
    <nc r="E557" t="inlineStr">
      <is>
        <t>06020 L5760</t>
      </is>
    </nc>
    <ndxf>
      <fill>
        <patternFill patternType="solid">
          <bgColor theme="0"/>
        </patternFill>
      </fill>
    </ndxf>
  </rcc>
  <rcc rId="12781" sId="1" odxf="1" dxf="1">
    <nc r="F557" t="inlineStr">
      <is>
        <t>244</t>
      </is>
    </nc>
    <ndxf>
      <fill>
        <patternFill patternType="solid">
          <bgColor theme="0"/>
        </patternFill>
      </fill>
    </ndxf>
  </rcc>
  <rfmt sheetId="1" sqref="G557" start="0" length="0">
    <dxf>
      <fill>
        <patternFill patternType="solid">
          <bgColor theme="0"/>
        </patternFill>
      </fill>
      <alignment wrapText="1"/>
    </dxf>
  </rfmt>
  <rcc rId="12782" sId="1">
    <nc r="G557">
      <f>9466.1+127.9224</f>
    </nc>
  </rcc>
  <rcc rId="12783" sId="1">
    <nc r="H557">
      <v>9466.1</v>
    </nc>
  </rcc>
</revisions>
</file>

<file path=xl/revisions/revisionLog3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556">
    <dxf>
      <fill>
        <patternFill>
          <bgColor rgb="FF92D050"/>
        </patternFill>
      </fill>
    </dxf>
  </rfmt>
</revisions>
</file>

<file path=xl/revisions/revisionLog3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457">
    <dxf>
      <fill>
        <patternFill>
          <bgColor rgb="FF92D050"/>
        </patternFill>
      </fill>
    </dxf>
  </rfmt>
  <rfmt sheetId="1" sqref="G426">
    <dxf>
      <fill>
        <patternFill patternType="solid">
          <bgColor rgb="FF92D050"/>
        </patternFill>
      </fill>
    </dxf>
  </rfmt>
  <rfmt sheetId="1" sqref="G393">
    <dxf>
      <fill>
        <patternFill>
          <bgColor rgb="FF92D050"/>
        </patternFill>
      </fill>
    </dxf>
  </rfmt>
  <rcc rId="12784" sId="1">
    <oc r="H562">
      <f>SUM(H14:H561)</f>
    </oc>
    <nc r="H562">
      <f>SUM(H14:H561)</f>
    </nc>
  </rcc>
  <rcc rId="12785" sId="1">
    <oc r="J562">
      <f>G564+G566</f>
    </oc>
    <nc r="J562">
      <f>G564+G566-G567</f>
    </nc>
  </rcc>
</revisions>
</file>

<file path=xl/revisions/revisionLog3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2786" sId="1" ref="A553:XFD557" action="insertRow"/>
  <rcc rId="12787" sId="1" odxf="1" dxf="1">
    <nc r="A553" t="inlineStr">
      <is>
        <t>ОХРАНА ОКРУЖАЮЩЕЙ СРЕДЫ</t>
      </is>
    </nc>
    <odxf>
      <font>
        <b val="0"/>
        <name val="Times New Roman"/>
        <family val="1"/>
      </font>
      <fill>
        <patternFill patternType="none">
          <bgColor indexed="65"/>
        </patternFill>
      </fill>
      <alignment horizontal="left" vertical="top"/>
    </odxf>
    <ndxf>
      <font>
        <b/>
        <name val="Times New Roman"/>
        <family val="1"/>
      </font>
      <fill>
        <patternFill patternType="solid">
          <bgColor indexed="15"/>
        </patternFill>
      </fill>
      <alignment horizontal="general" vertical="center"/>
    </ndxf>
  </rcc>
  <rcc rId="12788" sId="1" odxf="1" dxf="1">
    <nc r="B553" t="inlineStr">
      <is>
        <t>977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15"/>
        </patternFill>
      </fill>
    </ndxf>
  </rcc>
  <rcc rId="12789" sId="1" odxf="1" dxf="1">
    <nc r="C553" t="inlineStr">
      <is>
        <t>06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15"/>
        </patternFill>
      </fill>
    </ndxf>
  </rcc>
  <rfmt sheetId="1" sqref="D553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E553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F553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cc rId="12790" sId="1" odxf="1" dxf="1">
    <nc r="G553">
      <f>G554</f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15"/>
        </patternFill>
      </fill>
    </ndxf>
  </rcc>
  <rcc rId="12791" sId="1" odxf="1" dxf="1">
    <nc r="A554" t="inlineStr">
      <is>
        <t>Другие вопросы в области охраны окружающей среды</t>
      </is>
    </nc>
    <odxf>
      <font>
        <b val="0"/>
        <name val="Times New Roman"/>
        <family val="1"/>
      </font>
      <fill>
        <patternFill patternType="none">
          <bgColor indexed="65"/>
        </patternFill>
      </fill>
      <alignment horizontal="left" vertical="top"/>
    </odxf>
    <ndxf>
      <font>
        <b/>
        <name val="Times New Roman"/>
        <family val="1"/>
      </font>
      <fill>
        <patternFill patternType="solid">
          <bgColor indexed="41"/>
        </patternFill>
      </fill>
      <alignment horizontal="general" vertical="center"/>
    </ndxf>
  </rcc>
  <rcc rId="12792" sId="1" odxf="1" dxf="1">
    <nc r="B554" t="inlineStr">
      <is>
        <t>977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12793" sId="1" odxf="1" dxf="1">
    <nc r="C554" t="inlineStr">
      <is>
        <t>06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12794" sId="1" odxf="1" dxf="1">
    <nc r="D554" t="inlineStr">
      <is>
        <t>05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fmt sheetId="1" sqref="E554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F554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cc rId="12795" sId="1" odxf="1" dxf="1">
    <nc r="G554">
      <f>G555</f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12796" sId="1" odxf="1" dxf="1">
    <nc r="A555" t="inlineStr">
      <is>
        <t>Непрограммные расходы</t>
      </is>
    </nc>
    <odxf>
      <font>
        <b val="0"/>
        <name val="Times New Roman"/>
        <family val="1"/>
      </font>
      <alignment horizontal="left" vertical="top"/>
    </odxf>
    <ndxf>
      <font>
        <b/>
        <name val="Times New Roman"/>
        <family val="1"/>
      </font>
      <alignment horizontal="general" vertical="center"/>
    </ndxf>
  </rcc>
  <rcc rId="12797" sId="1" odxf="1" dxf="1">
    <nc r="B555" t="inlineStr">
      <is>
        <t>977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theme="0"/>
        </patternFill>
      </fill>
    </ndxf>
  </rcc>
  <rcc rId="12798" sId="1" odxf="1" dxf="1">
    <nc r="C555" t="inlineStr">
      <is>
        <t>06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2799" sId="1" odxf="1" dxf="1">
    <nc r="D555" t="inlineStr">
      <is>
        <t>05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2800" sId="1" odxf="1" dxf="1">
    <nc r="E555" t="inlineStr">
      <is>
        <t>99900 00000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F555" start="0" length="0">
    <dxf>
      <font>
        <b/>
        <name val="Times New Roman"/>
        <family val="1"/>
      </font>
    </dxf>
  </rfmt>
  <rcc rId="12801" sId="1" odxf="1" dxf="1">
    <nc r="G555">
      <f>G556</f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A556" start="0" length="0">
    <dxf>
      <font>
        <i/>
        <name val="Times New Roman"/>
        <family val="1"/>
      </font>
      <alignment horizontal="general"/>
    </dxf>
  </rfmt>
  <rcc rId="12802" sId="1" odxf="1" dxf="1">
    <nc r="B556" t="inlineStr">
      <is>
        <t>977</t>
      </is>
    </nc>
    <odxf>
      <font>
        <i val="0"/>
        <name val="Times New Roman"/>
        <family val="1"/>
      </font>
      <alignment wrapText="1"/>
    </odxf>
    <ndxf>
      <font>
        <i/>
        <color indexed="8"/>
        <name val="Times New Roman"/>
        <family val="1"/>
      </font>
      <alignment wrapText="0"/>
    </ndxf>
  </rcc>
  <rcc rId="12803" sId="1" odxf="1" dxf="1">
    <nc r="C556" t="inlineStr">
      <is>
        <t>06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2804" sId="1" odxf="1" dxf="1">
    <nc r="D556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556" start="0" length="0">
    <dxf>
      <font>
        <i/>
        <name val="Times New Roman"/>
        <family val="1"/>
      </font>
    </dxf>
  </rfmt>
  <rfmt sheetId="1" sqref="F556" start="0" length="0">
    <dxf>
      <font>
        <i/>
        <name val="Times New Roman"/>
        <family val="1"/>
      </font>
    </dxf>
  </rfmt>
  <rcc rId="12805" sId="1" odxf="1" dxf="1">
    <nc r="G556">
      <f>SUM(G557:G557)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H556" start="0" length="0">
    <dxf>
      <font>
        <i/>
        <name val="Times New Roman CYR"/>
        <family val="1"/>
      </font>
    </dxf>
  </rfmt>
  <rfmt sheetId="1" sqref="I556" start="0" length="0">
    <dxf>
      <font>
        <i/>
        <name val="Times New Roman CYR"/>
        <family val="1"/>
      </font>
    </dxf>
  </rfmt>
  <rfmt sheetId="1" sqref="J556" start="0" length="0">
    <dxf>
      <font>
        <i/>
        <name val="Times New Roman CYR"/>
        <family val="1"/>
      </font>
    </dxf>
  </rfmt>
  <rfmt sheetId="1" sqref="K556" start="0" length="0">
    <dxf>
      <font>
        <i/>
        <name val="Times New Roman CYR"/>
        <family val="1"/>
      </font>
    </dxf>
  </rfmt>
  <rfmt sheetId="1" sqref="L556" start="0" length="0">
    <dxf>
      <font>
        <i/>
        <name val="Times New Roman CYR"/>
        <family val="1"/>
      </font>
    </dxf>
  </rfmt>
  <rfmt sheetId="1" sqref="A556:XFD556" start="0" length="0">
    <dxf>
      <font>
        <i/>
        <name val="Times New Roman CYR"/>
        <family val="1"/>
      </font>
    </dxf>
  </rfmt>
  <rfmt sheetId="1" sqref="A557" start="0" length="0">
    <dxf>
      <font>
        <color indexed="8"/>
        <name val="Times New Roman"/>
        <family val="1"/>
      </font>
      <alignment vertical="center"/>
    </dxf>
  </rfmt>
  <rcc rId="12806" sId="1" odxf="1" dxf="1">
    <nc r="B557" t="inlineStr">
      <is>
        <t>977</t>
      </is>
    </nc>
    <odxf>
      <font>
        <name val="Times New Roman"/>
        <family val="1"/>
      </font>
      <alignment wrapText="1"/>
    </odxf>
    <ndxf>
      <font>
        <color indexed="8"/>
        <name val="Times New Roman"/>
        <family val="1"/>
      </font>
      <alignment wrapText="0"/>
    </ndxf>
  </rcc>
  <rcc rId="12807" sId="1">
    <nc r="F557" t="inlineStr">
      <is>
        <t>540</t>
      </is>
    </nc>
  </rcc>
  <rfmt sheetId="1" sqref="H557" start="0" length="0">
    <dxf>
      <font>
        <i/>
        <name val="Times New Roman CYR"/>
        <family val="1"/>
      </font>
    </dxf>
  </rfmt>
  <rfmt sheetId="1" sqref="I557" start="0" length="0">
    <dxf>
      <font>
        <i/>
        <name val="Times New Roman CYR"/>
        <family val="1"/>
      </font>
    </dxf>
  </rfmt>
  <rfmt sheetId="1" sqref="J557" start="0" length="0">
    <dxf>
      <font>
        <i/>
        <name val="Times New Roman CYR"/>
        <family val="1"/>
      </font>
    </dxf>
  </rfmt>
  <rfmt sheetId="1" sqref="K557" start="0" length="0">
    <dxf>
      <font>
        <i/>
        <name val="Times New Roman CYR"/>
        <family val="1"/>
      </font>
    </dxf>
  </rfmt>
  <rfmt sheetId="1" sqref="L557" start="0" length="0">
    <dxf>
      <font>
        <i/>
        <name val="Times New Roman CYR"/>
        <family val="1"/>
      </font>
    </dxf>
  </rfmt>
  <rfmt sheetId="1" sqref="A557:XFD557" start="0" length="0">
    <dxf>
      <font>
        <i/>
        <name val="Times New Roman CYR"/>
        <family val="1"/>
      </font>
    </dxf>
  </rfmt>
  <rcc rId="12808" sId="1" numFmtId="4">
    <nc r="G557">
      <f>263664.7</f>
    </nc>
  </rcc>
  <rcc rId="12809" sId="1">
    <nc r="C557" t="inlineStr">
      <is>
        <t>06</t>
      </is>
    </nc>
  </rcc>
  <rcc rId="12810" sId="1">
    <nc r="D557" t="inlineStr">
      <is>
        <t>05</t>
      </is>
    </nc>
  </rcc>
  <rfmt sheetId="1" sqref="E556:E557">
    <dxf>
      <fill>
        <patternFill patternType="solid">
          <bgColor rgb="FFFFFF00"/>
        </patternFill>
      </fill>
    </dxf>
  </rfmt>
  <rcc rId="12811" sId="1">
    <nc r="A557" t="inlineStr">
      <is>
        <t>Иные межбюджетные трансферты</t>
      </is>
    </nc>
  </rcc>
  <rfmt sheetId="1" sqref="A556" start="0" length="0">
    <dxf>
      <font>
        <i val="0"/>
        <sz val="10"/>
        <color auto="1"/>
        <name val="Arial Cyr"/>
        <family val="1"/>
        <charset val="204"/>
        <scheme val="none"/>
      </font>
      <alignment vertical="bottom" wrapText="0"/>
      <border outline="0">
        <left/>
        <right/>
        <top/>
        <bottom/>
      </border>
    </dxf>
  </rfmt>
  <rfmt sheetId="1" xfDxf="1" sqref="A556" start="0" length="0">
    <dxf>
      <font>
        <sz val="12"/>
        <color rgb="FF000000"/>
        <name val="Times New Roman"/>
        <family val="1"/>
      </font>
    </dxf>
  </rfmt>
  <rcc rId="12812" sId="1" odxf="1" dxf="1">
    <nc r="A556" t="inlineStr">
      <is>
        <t>Реализация мероприятий комплексных планов по снижению выбросов загрязняющих веществ в атмосферный воздух</t>
      </is>
    </nc>
    <ndxf>
      <font>
        <i/>
        <sz val="12"/>
        <color rgb="FF000000"/>
        <name val="Times New Roman"/>
        <family val="1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F5AA4F86-B486-4943-8417-E7BB5F004EDE}" action="delete"/>
  <rdn rId="0" localSheetId="1" customView="1" name="Z_F5AA4F86_B486_4943_8417_E7BB5F004EDE_.wvu.PrintArea" hidden="1" oldHidden="1">
    <formula>Ведом.структура!$A$1:$G$567</formula>
    <oldFormula>Ведом.структура!$A$1:$G$567</oldFormula>
  </rdn>
  <rdn rId="0" localSheetId="1" customView="1" name="Z_F5AA4F86_B486_4943_8417_E7BB5F004EDE_.wvu.FilterData" hidden="1" oldHidden="1">
    <formula>Ведом.структура!$A$13:$G$575</formula>
    <oldFormula>Ведом.структура!$A$13:$G$575</oldFormula>
  </rdn>
  <rcv guid="{F5AA4F86-B486-4943-8417-E7BB5F004EDE}" action="add"/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34" sId="1" numFmtId="4">
    <nc r="G26">
      <v>64.5</v>
    </nc>
  </rcc>
  <rcc rId="5435" sId="1" numFmtId="4">
    <nc r="G27">
      <v>19.5</v>
    </nc>
  </rcc>
  <rcc rId="5436" sId="1" numFmtId="4">
    <nc r="G96">
      <v>237.3</v>
    </nc>
  </rcc>
  <rcc rId="5437" sId="1" numFmtId="4">
    <nc r="G97">
      <v>71.599999999999994</v>
    </nc>
  </rcc>
  <rcc rId="5438" sId="1" numFmtId="4">
    <nc r="G343">
      <v>1795</v>
    </nc>
  </rcc>
  <rcc rId="5439" sId="1" numFmtId="4">
    <nc r="G344">
      <v>541.9</v>
    </nc>
  </rcc>
</revisions>
</file>

<file path=xl/revisions/revisionLog3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15" sId="1">
    <oc r="G518">
      <f>G519+G529+G537+G558</f>
    </oc>
    <nc r="G518">
      <f>G519+G529+G537+G558+G553</f>
    </nc>
  </rcc>
</revisions>
</file>

<file path=xl/revisions/revisionLog3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16" sId="1">
    <nc r="H557">
      <v>263664.7</v>
    </nc>
  </rcc>
</revisions>
</file>

<file path=xl/revisions/revisionLog3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17" sId="1" numFmtId="4">
    <oc r="G574">
      <v>7900</v>
    </oc>
    <nc r="G574">
      <f>7900+1600+4590</f>
    </nc>
  </rcc>
</revisions>
</file>

<file path=xl/revisions/revisionLog3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2818" sId="1" ref="A317:XFD323" action="insertRow"/>
  <rcc rId="12819" sId="1" odxf="1" dxf="1">
    <nc r="A317" t="inlineStr">
      <is>
        <t>ОБСЛУЖИВАНИЕ ГОСУДАРСТВЕННОГО И МУНИЦИПАЛЬНОГО ДОЛГА</t>
      </is>
    </nc>
    <odxf>
      <font>
        <b val="0"/>
        <name val="Times New Roman"/>
        <family val="1"/>
      </font>
      <fill>
        <patternFill patternType="none">
          <bgColor indexed="65"/>
        </patternFill>
      </fill>
      <alignment vertical="top"/>
    </odxf>
    <ndxf>
      <font>
        <b/>
        <color indexed="8"/>
        <name val="Times New Roman"/>
        <family val="1"/>
      </font>
      <fill>
        <patternFill patternType="solid">
          <bgColor indexed="15"/>
        </patternFill>
      </fill>
      <alignment vertical="center"/>
    </ndxf>
  </rcc>
  <rcc rId="12820" sId="1" odxf="1" dxf="1" numFmtId="30">
    <nc r="B317">
      <v>970</v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15"/>
        </patternFill>
      </fill>
    </ndxf>
  </rcc>
  <rcc rId="12821" sId="1" odxf="1" dxf="1">
    <nc r="C317" t="inlineStr">
      <is>
        <t>13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15"/>
        </patternFill>
      </fill>
    </ndxf>
  </rcc>
  <rfmt sheetId="1" sqref="D317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E317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F317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cc rId="12822" sId="1" odxf="1" dxf="1">
    <nc r="G317">
      <f>G318</f>
    </nc>
    <odxf>
      <font>
        <b val="0"/>
        <name val="Times New Roman"/>
        <family val="1"/>
      </font>
      <fill>
        <patternFill>
          <bgColor rgb="FFFFFF00"/>
        </patternFill>
      </fill>
    </odxf>
    <ndxf>
      <font>
        <b/>
        <name val="Times New Roman"/>
        <family val="1"/>
      </font>
      <fill>
        <patternFill>
          <bgColor indexed="15"/>
        </patternFill>
      </fill>
    </ndxf>
  </rcc>
  <rfmt sheetId="1" sqref="H317" start="0" length="0">
    <dxf>
      <fill>
        <patternFill patternType="solid">
          <bgColor indexed="45"/>
        </patternFill>
      </fill>
    </dxf>
  </rfmt>
  <rfmt sheetId="1" sqref="I317" start="0" length="0">
    <dxf>
      <fill>
        <patternFill patternType="solid">
          <bgColor indexed="45"/>
        </patternFill>
      </fill>
    </dxf>
  </rfmt>
  <rfmt sheetId="1" sqref="J317" start="0" length="0">
    <dxf>
      <fill>
        <patternFill patternType="solid">
          <bgColor indexed="45"/>
        </patternFill>
      </fill>
    </dxf>
  </rfmt>
  <rfmt sheetId="1" sqref="K317" start="0" length="0">
    <dxf>
      <fill>
        <patternFill patternType="solid">
          <bgColor indexed="45"/>
        </patternFill>
      </fill>
    </dxf>
  </rfmt>
  <rfmt sheetId="1" sqref="L317" start="0" length="0">
    <dxf>
      <fill>
        <patternFill patternType="solid">
          <bgColor indexed="45"/>
        </patternFill>
      </fill>
    </dxf>
  </rfmt>
  <rfmt sheetId="1" sqref="A317:XFD317" start="0" length="0">
    <dxf>
      <fill>
        <patternFill patternType="solid">
          <bgColor indexed="45"/>
        </patternFill>
      </fill>
    </dxf>
  </rfmt>
  <rcc rId="12823" sId="1" odxf="1" dxf="1">
    <nc r="A318" t="inlineStr">
      <is>
        <t>Обслуживание государственного внутреннего и муниципального долга</t>
      </is>
    </nc>
    <odxf>
      <font>
        <b val="0"/>
        <name val="Times New Roman"/>
        <family val="1"/>
      </font>
      <fill>
        <patternFill patternType="none">
          <bgColor indexed="65"/>
        </patternFill>
      </fill>
      <alignment vertical="top"/>
    </odxf>
    <ndxf>
      <font>
        <b/>
        <color indexed="8"/>
        <name val="Times New Roman"/>
        <family val="1"/>
      </font>
      <fill>
        <patternFill patternType="solid">
          <bgColor indexed="41"/>
        </patternFill>
      </fill>
      <alignment vertical="center"/>
    </ndxf>
  </rcc>
  <rcc rId="12824" sId="1" odxf="1" dxf="1" numFmtId="30">
    <nc r="B318">
      <v>970</v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12825" sId="1" odxf="1" dxf="1">
    <nc r="C318" t="inlineStr">
      <is>
        <t>13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12826" sId="1" odxf="1" dxf="1">
    <nc r="D318" t="inlineStr">
      <is>
        <t>01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fmt sheetId="1" sqref="E318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F318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cc rId="12827" sId="1" odxf="1" dxf="1">
    <nc r="G318">
      <f>G319</f>
    </nc>
    <odxf>
      <font>
        <b val="0"/>
        <name val="Times New Roman"/>
        <family val="1"/>
      </font>
      <fill>
        <patternFill>
          <bgColor rgb="FFFFFF00"/>
        </patternFill>
      </fill>
    </odxf>
    <ndxf>
      <font>
        <b/>
        <name val="Times New Roman"/>
        <family val="1"/>
      </font>
      <fill>
        <patternFill>
          <bgColor indexed="41"/>
        </patternFill>
      </fill>
    </ndxf>
  </rcc>
  <rfmt sheetId="1" sqref="H318" start="0" length="0">
    <dxf>
      <fill>
        <patternFill patternType="solid">
          <bgColor indexed="45"/>
        </patternFill>
      </fill>
    </dxf>
  </rfmt>
  <rfmt sheetId="1" sqref="I318" start="0" length="0">
    <dxf>
      <fill>
        <patternFill patternType="solid">
          <bgColor indexed="45"/>
        </patternFill>
      </fill>
    </dxf>
  </rfmt>
  <rfmt sheetId="1" sqref="J318" start="0" length="0">
    <dxf>
      <fill>
        <patternFill patternType="solid">
          <bgColor indexed="45"/>
        </patternFill>
      </fill>
    </dxf>
  </rfmt>
  <rfmt sheetId="1" sqref="K318" start="0" length="0">
    <dxf>
      <fill>
        <patternFill patternType="solid">
          <bgColor indexed="45"/>
        </patternFill>
      </fill>
    </dxf>
  </rfmt>
  <rfmt sheetId="1" sqref="L318" start="0" length="0">
    <dxf>
      <fill>
        <patternFill patternType="solid">
          <bgColor indexed="45"/>
        </patternFill>
      </fill>
    </dxf>
  </rfmt>
  <rfmt sheetId="1" sqref="A318:XFD318" start="0" length="0">
    <dxf>
      <fill>
        <patternFill patternType="solid">
          <bgColor indexed="45"/>
        </patternFill>
      </fill>
    </dxf>
  </rfmt>
  <rcc rId="12828" sId="1" odxf="1" dxf="1">
    <nc r="A319" t="inlineStr">
      <is>
        <t>Муниципальная Программа «Управление муниципальными финансами и муниципальным долгом на 2020-2025 годы</t>
      </is>
    </nc>
    <odxf>
      <font>
        <b val="0"/>
        <name val="Times New Roman"/>
        <family val="1"/>
      </font>
      <alignment horizontal="left"/>
    </odxf>
    <ndxf>
      <font>
        <b/>
        <name val="Times New Roman"/>
        <family val="1"/>
      </font>
      <alignment horizontal="general"/>
    </ndxf>
  </rcc>
  <rcc rId="12829" sId="1" odxf="1" dxf="1" numFmtId="30">
    <nc r="B319">
      <v>970</v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2830" sId="1" odxf="1" dxf="1">
    <nc r="C319" t="inlineStr">
      <is>
        <t>13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2831" sId="1" odxf="1" dxf="1">
    <nc r="D319" t="inlineStr">
      <is>
        <t>01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2832" sId="1" odxf="1" dxf="1">
    <nc r="E319" t="inlineStr">
      <is>
        <t>02000 00000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F319" start="0" length="0">
    <dxf>
      <font>
        <b/>
        <name val="Times New Roman"/>
        <family val="1"/>
      </font>
    </dxf>
  </rfmt>
  <rcc rId="12833" sId="1" odxf="1" dxf="1">
    <nc r="G319">
      <f>G320</f>
    </nc>
    <odxf>
      <font>
        <b val="0"/>
        <name val="Times New Roman"/>
        <family val="1"/>
      </font>
      <fill>
        <patternFill patternType="solid">
          <bgColor rgb="FFFFFF00"/>
        </patternFill>
      </fill>
    </odxf>
    <ndxf>
      <font>
        <b/>
        <name val="Times New Roman"/>
        <family val="1"/>
      </font>
      <fill>
        <patternFill patternType="none">
          <bgColor indexed="65"/>
        </patternFill>
      </fill>
    </ndxf>
  </rcc>
  <rfmt sheetId="1" sqref="H319" start="0" length="0">
    <dxf>
      <font>
        <i val="0"/>
        <name val="Times New Roman CYR"/>
        <family val="1"/>
      </font>
    </dxf>
  </rfmt>
  <rfmt sheetId="1" sqref="I319" start="0" length="0">
    <dxf>
      <font>
        <i val="0"/>
        <name val="Times New Roman CYR"/>
        <family val="1"/>
      </font>
    </dxf>
  </rfmt>
  <rfmt sheetId="1" sqref="J319" start="0" length="0">
    <dxf>
      <font>
        <i val="0"/>
        <name val="Times New Roman CYR"/>
        <family val="1"/>
      </font>
    </dxf>
  </rfmt>
  <rfmt sheetId="1" sqref="K319" start="0" length="0">
    <dxf>
      <font>
        <i val="0"/>
        <name val="Times New Roman CYR"/>
        <family val="1"/>
      </font>
    </dxf>
  </rfmt>
  <rfmt sheetId="1" sqref="L319" start="0" length="0">
    <dxf>
      <font>
        <i val="0"/>
        <name val="Times New Roman CYR"/>
        <family val="1"/>
      </font>
    </dxf>
  </rfmt>
  <rfmt sheetId="1" sqref="A319:XFD319" start="0" length="0">
    <dxf>
      <font>
        <i val="0"/>
        <name val="Times New Roman CYR"/>
        <family val="1"/>
      </font>
    </dxf>
  </rfmt>
  <rcc rId="12834" sId="1" odxf="1" dxf="1">
    <nc r="A320" t="inlineStr">
      <is>
        <t>Подпрограмма «Управление муниципальным долгом»</t>
      </is>
    </nc>
    <odxf>
      <font>
        <b val="0"/>
        <i val="0"/>
        <name val="Times New Roman"/>
        <family val="1"/>
      </font>
      <alignment horizontal="left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i/>
        <name val="Times New Roman"/>
        <family val="1"/>
      </font>
      <alignment horizontal="general"/>
      <border outline="0">
        <left/>
        <right/>
        <top/>
        <bottom/>
      </border>
    </ndxf>
  </rcc>
  <rcc rId="12835" sId="1" odxf="1" dxf="1" numFmtId="30">
    <nc r="B320">
      <v>970</v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cc rId="12836" sId="1" odxf="1" dxf="1">
    <nc r="C320" t="inlineStr">
      <is>
        <t>13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cc rId="12837" sId="1" odxf="1" dxf="1">
    <nc r="D320" t="inlineStr">
      <is>
        <t>01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cc rId="12838" sId="1" odxf="1" dxf="1">
    <nc r="E320" t="inlineStr">
      <is>
        <t>02300 00000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fmt sheetId="1" sqref="F320" start="0" length="0">
    <dxf>
      <font>
        <b/>
        <i/>
        <name val="Times New Roman"/>
        <family val="1"/>
      </font>
    </dxf>
  </rfmt>
  <rcc rId="12839" sId="1" odxf="1" dxf="1">
    <nc r="G320">
      <f>G321</f>
    </nc>
    <odxf>
      <font>
        <b val="0"/>
        <i val="0"/>
        <name val="Times New Roman"/>
        <family val="1"/>
      </font>
      <fill>
        <patternFill patternType="solid">
          <bgColor rgb="FFFFFF00"/>
        </patternFill>
      </fill>
    </odxf>
    <ndxf>
      <font>
        <b/>
        <i/>
        <name val="Times New Roman"/>
        <family val="1"/>
      </font>
      <fill>
        <patternFill patternType="none">
          <bgColor indexed="65"/>
        </patternFill>
      </fill>
    </ndxf>
  </rcc>
  <rfmt sheetId="1" sqref="H320" start="0" length="0">
    <dxf>
      <font>
        <i val="0"/>
        <name val="Times New Roman CYR"/>
        <family val="1"/>
      </font>
    </dxf>
  </rfmt>
  <rfmt sheetId="1" sqref="I320" start="0" length="0">
    <dxf>
      <font>
        <i val="0"/>
        <name val="Times New Roman CYR"/>
        <family val="1"/>
      </font>
    </dxf>
  </rfmt>
  <rfmt sheetId="1" sqref="J320" start="0" length="0">
    <dxf>
      <font>
        <i val="0"/>
        <name val="Times New Roman CYR"/>
        <family val="1"/>
      </font>
    </dxf>
  </rfmt>
  <rfmt sheetId="1" sqref="K320" start="0" length="0">
    <dxf>
      <font>
        <i val="0"/>
        <name val="Times New Roman CYR"/>
        <family val="1"/>
      </font>
    </dxf>
  </rfmt>
  <rfmt sheetId="1" sqref="L320" start="0" length="0">
    <dxf>
      <font>
        <i val="0"/>
        <name val="Times New Roman CYR"/>
        <family val="1"/>
      </font>
    </dxf>
  </rfmt>
  <rfmt sheetId="1" sqref="A320:XFD320" start="0" length="0">
    <dxf>
      <font>
        <i val="0"/>
        <name val="Times New Roman CYR"/>
        <family val="1"/>
      </font>
    </dxf>
  </rfmt>
  <rcc rId="12840" sId="1" odxf="1" dxf="1">
    <nc r="A321" t="inlineStr">
      <is>
        <t>Основное мероприятие "Обслуживание муниципального долга"</t>
      </is>
    </nc>
    <odxf>
      <font>
        <i val="0"/>
        <name val="Times New Roman"/>
        <family val="1"/>
      </font>
      <fill>
        <patternFill patternType="none"/>
      </fill>
      <alignment vertical="top"/>
    </odxf>
    <ndxf>
      <font>
        <i/>
        <color indexed="8"/>
        <name val="Times New Roman"/>
        <family val="1"/>
      </font>
      <fill>
        <patternFill patternType="solid"/>
      </fill>
      <alignment vertical="center"/>
    </ndxf>
  </rcc>
  <rcc rId="12841" sId="1" odxf="1" dxf="1" numFmtId="30">
    <nc r="B321">
      <v>970</v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2842" sId="1" odxf="1" dxf="1">
    <nc r="C321" t="inlineStr">
      <is>
        <t>13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2843" sId="1" odxf="1" dxf="1">
    <nc r="D321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2844" sId="1" odxf="1" dxf="1">
    <nc r="E321" t="inlineStr">
      <is>
        <t>02301 00000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321" start="0" length="0">
    <dxf>
      <font>
        <i/>
        <name val="Times New Roman"/>
        <family val="1"/>
      </font>
    </dxf>
  </rfmt>
  <rcc rId="12845" sId="1" odxf="1" dxf="1">
    <nc r="G321">
      <f>G322</f>
    </nc>
    <odxf>
      <font>
        <i val="0"/>
        <name val="Times New Roman"/>
        <family val="1"/>
      </font>
      <fill>
        <patternFill patternType="solid">
          <bgColor rgb="FFFFFF0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fmt sheetId="1" sqref="H321" start="0" length="0">
    <dxf>
      <fill>
        <patternFill patternType="solid">
          <bgColor indexed="45"/>
        </patternFill>
      </fill>
    </dxf>
  </rfmt>
  <rfmt sheetId="1" sqref="I321" start="0" length="0">
    <dxf>
      <fill>
        <patternFill patternType="solid">
          <bgColor indexed="45"/>
        </patternFill>
      </fill>
    </dxf>
  </rfmt>
  <rfmt sheetId="1" sqref="J321" start="0" length="0">
    <dxf>
      <fill>
        <patternFill patternType="solid">
          <bgColor indexed="45"/>
        </patternFill>
      </fill>
    </dxf>
  </rfmt>
  <rfmt sheetId="1" sqref="K321" start="0" length="0">
    <dxf>
      <fill>
        <patternFill patternType="solid">
          <bgColor indexed="45"/>
        </patternFill>
      </fill>
    </dxf>
  </rfmt>
  <rfmt sheetId="1" sqref="L321" start="0" length="0">
    <dxf>
      <fill>
        <patternFill patternType="solid">
          <bgColor indexed="45"/>
        </patternFill>
      </fill>
    </dxf>
  </rfmt>
  <rfmt sheetId="1" sqref="A321:XFD321" start="0" length="0">
    <dxf>
      <fill>
        <patternFill patternType="solid">
          <bgColor indexed="45"/>
        </patternFill>
      </fill>
    </dxf>
  </rfmt>
  <rcc rId="12846" sId="1" odxf="1" dxf="1">
    <nc r="A322" t="inlineStr">
      <is>
        <t>Процентные платежи по муниципальному долгу</t>
      </is>
    </nc>
    <odxf>
      <font>
        <i val="0"/>
        <name val="Times New Roman"/>
        <family val="1"/>
      </font>
      <fill>
        <patternFill patternType="none"/>
      </fill>
      <alignment vertical="top"/>
    </odxf>
    <ndxf>
      <font>
        <i/>
        <color indexed="8"/>
        <name val="Times New Roman"/>
        <family val="1"/>
      </font>
      <fill>
        <patternFill patternType="solid"/>
      </fill>
      <alignment vertical="center"/>
    </ndxf>
  </rcc>
  <rcc rId="12847" sId="1" odxf="1" dxf="1" numFmtId="30">
    <nc r="B322">
      <v>970</v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2848" sId="1" odxf="1" dxf="1">
    <nc r="C322" t="inlineStr">
      <is>
        <t>13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2849" sId="1" odxf="1" dxf="1">
    <nc r="D322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2850" sId="1" odxf="1" dxf="1">
    <nc r="E322" t="inlineStr">
      <is>
        <t>02301 87010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322" start="0" length="0">
    <dxf>
      <font>
        <i/>
        <name val="Times New Roman"/>
        <family val="1"/>
      </font>
    </dxf>
  </rfmt>
  <rcc rId="12851" sId="1" odxf="1" dxf="1">
    <nc r="G322">
      <f>SUM(G323)</f>
    </nc>
    <odxf>
      <font>
        <i val="0"/>
        <name val="Times New Roman"/>
        <family val="1"/>
      </font>
      <fill>
        <patternFill patternType="solid">
          <bgColor rgb="FFFFFF0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fmt sheetId="1" sqref="H322" start="0" length="0">
    <dxf>
      <fill>
        <patternFill patternType="solid">
          <bgColor indexed="45"/>
        </patternFill>
      </fill>
    </dxf>
  </rfmt>
  <rfmt sheetId="1" sqref="I322" start="0" length="0">
    <dxf>
      <fill>
        <patternFill patternType="solid">
          <bgColor indexed="45"/>
        </patternFill>
      </fill>
    </dxf>
  </rfmt>
  <rfmt sheetId="1" sqref="J322" start="0" length="0">
    <dxf>
      <fill>
        <patternFill patternType="solid">
          <bgColor indexed="45"/>
        </patternFill>
      </fill>
    </dxf>
  </rfmt>
  <rfmt sheetId="1" sqref="K322" start="0" length="0">
    <dxf>
      <fill>
        <patternFill patternType="solid">
          <bgColor indexed="45"/>
        </patternFill>
      </fill>
    </dxf>
  </rfmt>
  <rfmt sheetId="1" sqref="L322" start="0" length="0">
    <dxf>
      <fill>
        <patternFill patternType="solid">
          <bgColor indexed="45"/>
        </patternFill>
      </fill>
    </dxf>
  </rfmt>
  <rfmt sheetId="1" sqref="A322:XFD322" start="0" length="0">
    <dxf>
      <fill>
        <patternFill patternType="solid">
          <bgColor indexed="45"/>
        </patternFill>
      </fill>
    </dxf>
  </rfmt>
  <rcc rId="12852" sId="1" odxf="1" dxf="1">
    <nc r="A323" t="inlineStr">
      <is>
        <t>Обслуживание муниципального долга</t>
      </is>
    </nc>
    <odxf>
      <alignment horizontal="left" vertical="top" wrapText="1"/>
    </odxf>
    <ndxf>
      <alignment horizontal="general" vertical="bottom" wrapText="0"/>
    </ndxf>
  </rcc>
  <rcc rId="12853" sId="1" numFmtId="30">
    <nc r="B323">
      <v>970</v>
    </nc>
  </rcc>
  <rcc rId="12854" sId="1">
    <nc r="C323" t="inlineStr">
      <is>
        <t>13</t>
      </is>
    </nc>
  </rcc>
  <rcc rId="12855" sId="1">
    <nc r="D323" t="inlineStr">
      <is>
        <t>01</t>
      </is>
    </nc>
  </rcc>
  <rcc rId="12856" sId="1">
    <nc r="E323" t="inlineStr">
      <is>
        <t>02301 87010</t>
      </is>
    </nc>
  </rcc>
  <rcc rId="12857" sId="1">
    <nc r="F323" t="inlineStr">
      <is>
        <t>730</t>
      </is>
    </nc>
  </rcc>
  <rfmt sheetId="1" sqref="G323" start="0" length="0">
    <dxf>
      <fill>
        <patternFill patternType="none">
          <bgColor indexed="65"/>
        </patternFill>
      </fill>
    </dxf>
  </rfmt>
  <rfmt sheetId="1" sqref="H323" start="0" length="0">
    <dxf>
      <fill>
        <patternFill patternType="solid">
          <bgColor indexed="45"/>
        </patternFill>
      </fill>
    </dxf>
  </rfmt>
  <rfmt sheetId="1" sqref="I323" start="0" length="0">
    <dxf>
      <fill>
        <patternFill patternType="solid">
          <bgColor indexed="45"/>
        </patternFill>
      </fill>
    </dxf>
  </rfmt>
  <rfmt sheetId="1" sqref="J323" start="0" length="0">
    <dxf>
      <fill>
        <patternFill patternType="solid">
          <bgColor indexed="45"/>
        </patternFill>
      </fill>
    </dxf>
  </rfmt>
  <rfmt sheetId="1" sqref="K323" start="0" length="0">
    <dxf>
      <fill>
        <patternFill patternType="solid">
          <bgColor indexed="45"/>
        </patternFill>
      </fill>
    </dxf>
  </rfmt>
  <rfmt sheetId="1" sqref="L323" start="0" length="0">
    <dxf>
      <fill>
        <patternFill patternType="solid">
          <bgColor indexed="45"/>
        </patternFill>
      </fill>
    </dxf>
  </rfmt>
  <rfmt sheetId="1" sqref="A323:XFD323" start="0" length="0">
    <dxf>
      <fill>
        <patternFill patternType="solid">
          <bgColor indexed="45"/>
        </patternFill>
      </fill>
    </dxf>
  </rfmt>
  <rcc rId="12858" sId="1" numFmtId="4">
    <nc r="G323">
      <v>3.6590099999999999</v>
    </nc>
  </rcc>
  <rcc rId="12859" sId="1">
    <oc r="G301">
      <f>G302+G324</f>
    </oc>
    <nc r="G301">
      <f>G302+G324+G317</f>
    </nc>
  </rcc>
</revisions>
</file>

<file path=xl/revisions/revisionLog3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60" sId="1">
    <nc r="E563" t="inlineStr">
      <is>
        <t>999Ч4 54410</t>
      </is>
    </nc>
  </rcc>
  <rcc rId="12861" sId="1" odxf="1" dxf="1">
    <nc r="E564" t="inlineStr">
      <is>
        <t>999Ч4 54410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564" start="0" length="2147483647">
    <dxf>
      <font>
        <i val="0"/>
      </font>
    </dxf>
  </rfmt>
  <rfmt sheetId="1" sqref="E563:E564">
    <dxf>
      <fill>
        <patternFill>
          <bgColor theme="0"/>
        </patternFill>
      </fill>
    </dxf>
  </rfmt>
</revisions>
</file>

<file path=xl/revisions/revisionLog3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62" sId="1">
    <oc r="G565">
      <f>G570</f>
    </oc>
    <nc r="G565">
      <f>G570+G566</f>
    </nc>
  </rcc>
</revisions>
</file>

<file path=xl/revisions/revisionLog3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63" sId="1" numFmtId="4">
    <oc r="G447">
      <v>2433.6999999999998</v>
    </oc>
    <nc r="G447">
      <v>2695.45</v>
    </nc>
  </rcc>
  <rcc rId="12864" sId="1" numFmtId="4">
    <oc r="G460">
      <v>250</v>
    </oc>
    <nc r="G460">
      <v>450</v>
    </nc>
  </rcc>
  <rcc rId="12865" sId="1">
    <oc r="G465">
      <f>850.6+2854.4</f>
    </oc>
    <nc r="G465">
      <f>850.6+2860</f>
    </nc>
  </rcc>
  <rcc rId="12866" sId="1">
    <oc r="G466">
      <f>257+862</f>
    </oc>
    <nc r="G466">
      <f>257+863.7</f>
    </nc>
  </rcc>
  <rcc rId="12867" sId="1">
    <oc r="G472">
      <f>34550.8+2300</f>
    </oc>
    <nc r="G472">
      <f>33933.65+2300</f>
    </nc>
  </rcc>
  <rcc rId="12868" sId="1" numFmtId="4">
    <oc r="G483">
      <v>4439.7</v>
    </oc>
    <nc r="G483">
      <v>3000</v>
    </nc>
  </rcc>
  <rcc rId="12869" sId="1" numFmtId="4">
    <oc r="G484">
      <v>1340.8</v>
    </oc>
    <nc r="G484">
      <v>906</v>
    </nc>
  </rcc>
  <rcc rId="12870" sId="1" numFmtId="4">
    <oc r="G485">
      <v>129.19999999999999</v>
    </oc>
    <nc r="G485">
      <v>140.15</v>
    </nc>
  </rcc>
  <rcc rId="12871" sId="1" numFmtId="4">
    <oc r="G486">
      <v>233.9</v>
    </oc>
    <nc r="G486">
      <v>218</v>
    </nc>
  </rcc>
</revisions>
</file>

<file path=xl/revisions/revisionLog3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2872" sId="1" ref="A453:XFD458" action="insertRow"/>
  <rm rId="12873" sheetId="1" source="A429:XFD434" destination="A453:XFD458" sourceSheetId="1">
    <rfmt sheetId="1" xfDxf="1" sqref="A453:XFD453" start="0" length="0">
      <dxf>
        <font>
          <name val="Times New Roman CYR"/>
          <family val="1"/>
        </font>
        <alignment wrapText="1"/>
      </dxf>
    </rfmt>
    <rfmt sheetId="1" xfDxf="1" sqref="A454:XFD454" start="0" length="0">
      <dxf>
        <font>
          <name val="Times New Roman CYR"/>
          <family val="1"/>
        </font>
        <alignment wrapText="1"/>
      </dxf>
    </rfmt>
    <rfmt sheetId="1" xfDxf="1" sqref="A455:XFD455" start="0" length="0">
      <dxf>
        <font>
          <name val="Times New Roman CYR"/>
          <family val="1"/>
        </font>
        <alignment wrapText="1"/>
      </dxf>
    </rfmt>
    <rfmt sheetId="1" xfDxf="1" sqref="A456:XFD456" start="0" length="0">
      <dxf>
        <font>
          <name val="Times New Roman CYR"/>
          <family val="1"/>
        </font>
        <alignment wrapText="1"/>
      </dxf>
    </rfmt>
    <rfmt sheetId="1" xfDxf="1" sqref="A457:XFD457" start="0" length="0">
      <dxf>
        <font>
          <name val="Times New Roman CYR"/>
          <family val="1"/>
        </font>
        <alignment wrapText="1"/>
      </dxf>
    </rfmt>
    <rfmt sheetId="1" xfDxf="1" sqref="A458:XFD458" start="0" length="0">
      <dxf>
        <font>
          <name val="Times New Roman CYR"/>
          <family val="1"/>
        </font>
        <alignment wrapText="1"/>
      </dxf>
    </rfmt>
    <rfmt sheetId="1" sqref="A453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5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5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5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5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5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53" start="0" length="0">
      <dxf>
        <font>
          <name val="Times New Roman"/>
          <family val="1"/>
        </font>
        <numFmt numFmtId="165" formatCode="0.00000"/>
        <fill>
          <patternFill patternType="solid">
            <bgColor rgb="FF92D050"/>
          </patternFill>
        </fill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454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5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5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5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5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5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54" start="0" length="0">
      <dxf>
        <font>
          <name val="Times New Roman"/>
          <family val="1"/>
        </font>
        <numFmt numFmtId="165" formatCode="0.00000"/>
        <fill>
          <patternFill patternType="solid">
            <bgColor rgb="FF92D050"/>
          </patternFill>
        </fill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455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5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5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5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5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5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55" start="0" length="0">
      <dxf>
        <font>
          <name val="Times New Roman"/>
          <family val="1"/>
        </font>
        <numFmt numFmtId="165" formatCode="0.00000"/>
        <fill>
          <patternFill patternType="solid">
            <bgColor rgb="FF92D050"/>
          </patternFill>
        </fill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456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5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5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5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5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5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56" start="0" length="0">
      <dxf>
        <font>
          <name val="Times New Roman"/>
          <family val="1"/>
        </font>
        <numFmt numFmtId="165" formatCode="0.00000"/>
        <fill>
          <patternFill patternType="solid">
            <bgColor rgb="FF92D050"/>
          </patternFill>
        </fill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457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5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5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5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5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5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57" start="0" length="0">
      <dxf>
        <font>
          <name val="Times New Roman"/>
          <family val="1"/>
        </font>
        <numFmt numFmtId="165" formatCode="0.00000"/>
        <fill>
          <patternFill patternType="solid">
            <bgColor rgb="FF92D050"/>
          </patternFill>
        </fill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458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5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5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5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5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5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58" start="0" length="0">
      <dxf>
        <font>
          <name val="Times New Roman"/>
          <family val="1"/>
        </font>
        <numFmt numFmtId="165" formatCode="0.00000"/>
        <fill>
          <patternFill patternType="solid">
            <bgColor rgb="FF92D050"/>
          </patternFill>
        </fill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12874" sId="1" ref="A429:XFD429" action="deleteRow">
    <rfmt sheetId="1" xfDxf="1" sqref="A429:XFD429" start="0" length="0">
      <dxf>
        <font>
          <name val="Times New Roman CYR"/>
          <family val="1"/>
        </font>
        <alignment wrapText="1"/>
      </dxf>
    </rfmt>
  </rrc>
  <rrc rId="12875" sId="1" ref="A429:XFD429" action="deleteRow">
    <rfmt sheetId="1" xfDxf="1" sqref="A429:XFD429" start="0" length="0">
      <dxf>
        <font>
          <name val="Times New Roman CYR"/>
          <family val="1"/>
        </font>
        <alignment wrapText="1"/>
      </dxf>
    </rfmt>
  </rrc>
  <rrc rId="12876" sId="1" ref="A429:XFD429" action="deleteRow">
    <rfmt sheetId="1" xfDxf="1" sqref="A429:XFD429" start="0" length="0">
      <dxf>
        <font>
          <name val="Times New Roman CYR"/>
          <family val="1"/>
        </font>
        <alignment wrapText="1"/>
      </dxf>
    </rfmt>
  </rrc>
  <rrc rId="12877" sId="1" ref="A429:XFD429" action="deleteRow">
    <rfmt sheetId="1" xfDxf="1" sqref="A429:XFD429" start="0" length="0">
      <dxf>
        <font>
          <name val="Times New Roman CYR"/>
          <family val="1"/>
        </font>
        <alignment wrapText="1"/>
      </dxf>
    </rfmt>
  </rrc>
  <rrc rId="12878" sId="1" ref="A429:XFD429" action="deleteRow">
    <rfmt sheetId="1" xfDxf="1" sqref="A429:XFD429" start="0" length="0">
      <dxf>
        <font>
          <name val="Times New Roman CYR"/>
          <family val="1"/>
        </font>
        <alignment wrapText="1"/>
      </dxf>
    </rfmt>
  </rrc>
  <rrc rId="12879" sId="1" ref="A429:XFD429" action="deleteRow">
    <rfmt sheetId="1" xfDxf="1" sqref="A429:XFD429" start="0" length="0">
      <dxf>
        <font>
          <name val="Times New Roman CYR"/>
          <family val="1"/>
        </font>
        <alignment wrapText="1"/>
      </dxf>
    </rfmt>
  </rrc>
  <rcc rId="12880" sId="1">
    <oc r="G442">
      <f>G443</f>
    </oc>
    <nc r="G442">
      <f>G443+G447</f>
    </nc>
  </rcc>
  <rrc rId="12881" sId="1" ref="A486:XFD486" action="insertRow"/>
  <rcc rId="12882" sId="1">
    <nc r="B486" t="inlineStr">
      <is>
        <t>975</t>
      </is>
    </nc>
  </rcc>
  <rcc rId="12883" sId="1">
    <nc r="C486" t="inlineStr">
      <is>
        <t>11</t>
      </is>
    </nc>
  </rcc>
  <rcc rId="12884" sId="1">
    <nc r="D486" t="inlineStr">
      <is>
        <t>05</t>
      </is>
    </nc>
  </rcc>
  <rrc rId="12885" sId="1" ref="A486:XFD486" action="deleteRow">
    <rfmt sheetId="1" xfDxf="1" sqref="A486:XFD486" start="0" length="0">
      <dxf>
        <font>
          <name val="Times New Roman CYR"/>
          <family val="1"/>
        </font>
        <alignment wrapText="1"/>
      </dxf>
    </rfmt>
    <rfmt sheetId="1" sqref="A486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486" t="inlineStr">
        <is>
          <t>975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86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86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8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8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86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2886" sId="1" ref="A470:XFD470" action="insertRow"/>
  <rcc rId="12887" sId="1">
    <nc r="B470" t="inlineStr">
      <is>
        <t>975</t>
      </is>
    </nc>
  </rcc>
  <rcc rId="12888" sId="1">
    <nc r="C470" t="inlineStr">
      <is>
        <t>11</t>
      </is>
    </nc>
  </rcc>
  <rcc rId="12889" sId="1">
    <nc r="D470" t="inlineStr">
      <is>
        <t>03</t>
      </is>
    </nc>
  </rcc>
  <rcc rId="12890" sId="1">
    <nc r="E470" t="inlineStr">
      <is>
        <t>9990082900</t>
      </is>
    </nc>
  </rcc>
  <rcc rId="12891" sId="1">
    <nc r="F470" t="inlineStr">
      <is>
        <t>244</t>
      </is>
    </nc>
  </rcc>
  <rfmt sheetId="1" sqref="A470" start="0" length="2147483647">
    <dxf>
      <font>
        <b val="0"/>
      </font>
    </dxf>
  </rfmt>
  <rfmt sheetId="1" sqref="A470" start="0" length="2147483647">
    <dxf>
      <font>
        <i val="0"/>
      </font>
    </dxf>
  </rfmt>
  <rcc rId="12892" sId="1" numFmtId="4">
    <nc r="G470">
      <v>13570.17</v>
    </nc>
  </rcc>
  <rrc rId="12893" sId="1" ref="A469:XFD469" action="insertRow"/>
  <rm rId="12894" sheetId="1" source="A471:XFD471" destination="A469:XFD469" sourceSheetId="1">
    <rfmt sheetId="1" xfDxf="1" sqref="A469:XFD469" start="0" length="0">
      <dxf>
        <font>
          <name val="Times New Roman CYR"/>
          <family val="1"/>
        </font>
        <alignment wrapText="1"/>
      </dxf>
    </rfmt>
    <rfmt sheetId="1" sqref="A469" start="0" length="0">
      <dxf>
        <font>
          <b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69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69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69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69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69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69" start="0" length="0">
      <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12895" sId="1" ref="A471:XFD471" action="deleteRow">
    <rfmt sheetId="1" xfDxf="1" sqref="A471:XFD471" start="0" length="0">
      <dxf>
        <font>
          <name val="Times New Roman CYR"/>
          <family val="1"/>
        </font>
        <alignment wrapText="1"/>
      </dxf>
    </rfmt>
  </rrc>
  <rrc rId="12896" sId="1" ref="A476:XFD476" action="insertRow"/>
  <rm rId="12897" sheetId="1" source="A469:XFD469" destination="A476:XFD476" sourceSheetId="1">
    <rfmt sheetId="1" xfDxf="1" sqref="A476:XFD476" start="0" length="0">
      <dxf>
        <font>
          <name val="Times New Roman CYR"/>
          <family val="1"/>
        </font>
        <alignment wrapText="1"/>
      </dxf>
    </rfmt>
    <rfmt sheetId="1" sqref="A476" start="0" length="0">
      <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7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7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7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7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7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76" start="0" length="0">
      <dxf>
        <font>
          <name val="Times New Roman"/>
          <family val="1"/>
        </font>
        <numFmt numFmtId="165" formatCode="0.00000"/>
        <fill>
          <patternFill patternType="solid">
            <bgColor rgb="FF92D05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12898" sId="1" ref="A469:XFD469" action="deleteRow">
    <rfmt sheetId="1" xfDxf="1" sqref="A469:XFD469" start="0" length="0">
      <dxf>
        <font>
          <name val="Times New Roman CYR"/>
          <family val="1"/>
        </font>
        <alignment wrapText="1"/>
      </dxf>
    </rfmt>
  </rrc>
  <rrc rId="12899" sId="1" ref="A475:XFD475" action="insertRow"/>
  <rrc rId="12900" sId="1" ref="A475:XFD475" action="insertRow"/>
  <rcc rId="12901" sId="1" odxf="1" dxf="1">
    <nc r="A475" t="inlineStr">
      <is>
        <t xml:space="preserve">Непрограммные расходы 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2902" sId="1" odxf="1" dxf="1">
    <nc r="B475" t="inlineStr">
      <is>
        <t>975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C475" start="0" length="0">
    <dxf>
      <font>
        <b/>
        <name val="Times New Roman"/>
        <family val="1"/>
      </font>
    </dxf>
  </rfmt>
  <rcc rId="12903" sId="1" odxf="1" dxf="1">
    <nc r="D475" t="inlineStr">
      <is>
        <t>03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2904" sId="1" odxf="1" dxf="1">
    <nc r="E475" t="inlineStr">
      <is>
        <t>99900 00000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F475" start="0" length="0">
    <dxf>
      <font>
        <b/>
        <name val="Times New Roman"/>
        <family val="1"/>
      </font>
    </dxf>
  </rfmt>
  <rfmt sheetId="1" sqref="G475" start="0" length="0">
    <dxf>
      <font>
        <b/>
        <name val="Times New Roman"/>
        <family val="1"/>
      </font>
      <fill>
        <patternFill patternType="none">
          <bgColor indexed="65"/>
        </patternFill>
      </fill>
      <alignment wrapText="0"/>
    </dxf>
  </rfmt>
  <rcc rId="12905" sId="1">
    <nc r="C475" t="inlineStr">
      <is>
        <t>11</t>
      </is>
    </nc>
  </rcc>
  <rcc rId="12906" sId="1" odxf="1" dxf="1">
    <nc r="A476" t="inlineStr">
      <is>
        <t>Массовый спорт</t>
      </is>
    </nc>
    <odxf>
      <alignment horizontal="left"/>
    </odxf>
    <ndxf>
      <alignment horizontal="general"/>
    </ndxf>
  </rcc>
  <rcc rId="12907" sId="1" odxf="1" dxf="1">
    <nc r="B476" t="inlineStr">
      <is>
        <t>975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cc rId="12908" sId="1" odxf="1" dxf="1">
    <nc r="C476" t="inlineStr">
      <is>
        <t>11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cc rId="12909" sId="1" odxf="1" dxf="1">
    <nc r="D476" t="inlineStr">
      <is>
        <t>03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cc rId="12910" sId="1" odxf="1" dxf="1">
    <nc r="E476" t="inlineStr">
      <is>
        <t>9990082900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fmt sheetId="1" sqref="F476" start="0" length="0">
    <dxf>
      <font>
        <b/>
        <i/>
        <name val="Times New Roman"/>
        <family val="1"/>
      </font>
    </dxf>
  </rfmt>
  <rfmt sheetId="1" sqref="G476" start="0" length="0">
    <dxf>
      <font>
        <b/>
        <i/>
        <name val="Times New Roman"/>
        <family val="1"/>
      </font>
      <fill>
        <patternFill patternType="none">
          <bgColor indexed="65"/>
        </patternFill>
      </fill>
    </dxf>
  </rfmt>
  <rcc rId="12911" sId="1" odxf="1" dxf="1">
    <nc r="A477" t="inlineStr">
      <is>
        <t>Прочая закупка товаров, работ и услуг</t>
      </is>
    </nc>
    <ndxf>
      <alignment horizontal="left" vertical="top"/>
    </ndxf>
  </rcc>
  <rcc rId="12912" sId="1">
    <nc r="A476" t="inlineStr">
      <is>
        <t>Прочие мероприятия , связанные с выполнением обязательств ОМСУ</t>
      </is>
    </nc>
  </rcc>
  <rcc rId="12913" sId="1" numFmtId="4">
    <nc r="G476">
      <f>G477</f>
    </nc>
  </rcc>
  <rcc rId="12914" sId="1">
    <nc r="G475">
      <f>G476</f>
    </nc>
  </rcc>
  <rfmt sheetId="1" sqref="A476" start="0" length="2147483647">
    <dxf>
      <font>
        <i/>
      </font>
    </dxf>
  </rfmt>
  <rfmt sheetId="1" sqref="A476:XFD476" start="0" length="2147483647">
    <dxf>
      <font>
        <i val="0"/>
      </font>
    </dxf>
  </rfmt>
  <rfmt sheetId="1" sqref="A476:XFD476" start="0" length="2147483647">
    <dxf>
      <font>
        <i/>
      </font>
    </dxf>
  </rfmt>
  <rfmt sheetId="1" sqref="B476:G476" start="0" length="2147483647">
    <dxf>
      <font>
        <b val="0"/>
      </font>
    </dxf>
  </rfmt>
  <rfmt sheetId="1" sqref="B477:G477" start="0" length="2147483647">
    <dxf>
      <font>
        <b val="0"/>
      </font>
    </dxf>
  </rfmt>
  <rfmt sheetId="1" sqref="B477:G477" start="0" length="2147483647">
    <dxf>
      <font>
        <i val="0"/>
      </font>
    </dxf>
  </rfmt>
  <rcc rId="12915" sId="1">
    <oc r="G467">
      <f>G468</f>
    </oc>
    <nc r="G467">
      <f>G468+G475</f>
    </nc>
  </rcc>
  <rcc rId="12916" sId="1">
    <oc r="G468">
      <f>G470</f>
    </oc>
    <nc r="G468">
      <f>G469</f>
    </nc>
  </rcc>
  <rcc rId="12917" sId="1">
    <oc r="G472">
      <f>33933.65+2300</f>
    </oc>
    <nc r="G472">
      <f>33933.65+2300</f>
    </nc>
  </rcc>
  <rcc rId="12918" sId="1" numFmtId="4">
    <oc r="G489">
      <v>218</v>
    </oc>
    <nc r="G489">
      <f>215+0.05212</f>
    </nc>
  </rcc>
</revisions>
</file>

<file path=xl/revisions/revisionLog3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919" sId="1" numFmtId="4">
    <oc r="G376">
      <v>15328.3</v>
    </oc>
    <nc r="G376">
      <v>14710.8</v>
    </nc>
  </rcc>
  <rcc rId="12920" sId="1" numFmtId="4">
    <oc r="G385">
      <v>11987.2</v>
    </oc>
    <nc r="G385">
      <v>8595.5</v>
    </nc>
  </rcc>
  <rcc rId="12921" sId="1" numFmtId="4">
    <oc r="G391">
      <v>18627.2</v>
    </oc>
    <nc r="G391">
      <v>15267.9</v>
    </nc>
  </rcc>
  <rcc rId="12922" sId="1" numFmtId="4">
    <oc r="G413">
      <v>8324.9</v>
    </oc>
    <nc r="G413">
      <v>8196.5</v>
    </nc>
  </rcc>
  <rcc rId="12923" sId="1" numFmtId="4">
    <oc r="G415">
      <v>2514.1</v>
    </oc>
    <nc r="G415">
      <v>2475.4</v>
    </nc>
  </rcc>
  <rcc rId="12924" sId="1" numFmtId="4">
    <oc r="G416">
      <v>253.2</v>
    </oc>
    <nc r="G416">
      <v>282</v>
    </nc>
  </rcc>
  <rcc rId="12925" sId="1" numFmtId="4">
    <oc r="G397">
      <v>500</v>
    </oc>
    <nc r="G397">
      <v>659</v>
    </nc>
  </rcc>
  <rcc rId="12926" sId="1" numFmtId="4">
    <oc r="G417">
      <v>817.6</v>
    </oc>
    <nc r="G417">
      <v>700</v>
    </nc>
  </rcc>
</revisions>
</file>

<file path=xl/revisions/revisionLog3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927" sId="1" numFmtId="4">
    <oc r="G397">
      <v>659</v>
    </oc>
    <nc r="G397">
      <v>700</v>
    </nc>
  </rcc>
  <rcc rId="12928" sId="1" numFmtId="4">
    <oc r="G417">
      <v>700</v>
    </oc>
    <nc r="G417">
      <v>659</v>
    </nc>
  </rcc>
  <rcc rId="12929" sId="1">
    <oc r="G425">
      <f>G426+G447</f>
    </oc>
    <nc r="G425">
      <f>G426</f>
    </nc>
  </rcc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40" sId="1">
    <nc r="G156">
      <f>15795.13-590</f>
    </nc>
  </rcc>
  <rcc rId="5441" sId="1">
    <nc r="G388">
      <f>590</f>
    </nc>
  </rcc>
</revisions>
</file>

<file path=xl/revisions/revisionLog3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930" sId="1" numFmtId="4">
    <oc r="G391">
      <v>15267.9</v>
    </oc>
    <nc r="G391">
      <v>15267.8</v>
    </nc>
  </rcc>
</revisions>
</file>

<file path=xl/revisions/revisionLog3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931" sId="1">
    <oc r="G121">
      <f>200+110+7641.5</f>
    </oc>
    <nc r="G121">
      <f>200+110+7141.5</f>
    </nc>
  </rcc>
  <rcc rId="12932" sId="1">
    <oc r="G136">
      <f>100000+3092.78+8862.1</f>
    </oc>
    <nc r="G136">
      <f>100000+3092.78+8862.1+274.09</f>
    </nc>
  </rcc>
  <rcc rId="12933" sId="1">
    <oc r="G199">
      <f>42236</f>
    </oc>
    <nc r="G199">
      <f>42236-2500</f>
    </nc>
  </rcc>
  <rcc rId="12934" sId="1">
    <oc r="G217">
      <f>28827.2+291.2+1347.7</f>
    </oc>
    <nc r="G217">
      <f>28827.2+291.2+1347.7+13.6</f>
    </nc>
  </rcc>
  <rcc rId="12935" sId="1" numFmtId="4">
    <oc r="G228">
      <v>374.4</v>
    </oc>
    <nc r="G228">
      <v>750</v>
    </nc>
  </rcc>
  <rcc rId="12936" sId="1">
    <oc r="G231">
      <f>8320+437.8</f>
    </oc>
    <nc r="G231">
      <f>8320+437.89511</f>
    </nc>
  </rcc>
  <rcc rId="12937" sId="1" numFmtId="4">
    <oc r="G211">
      <v>90926.8</v>
    </oc>
    <nc r="G211">
      <f>88550.5+0.00489</f>
    </nc>
  </rcc>
  <rcc rId="12938" sId="1">
    <oc r="G281">
      <f>5565.9-2.81168+100</f>
    </oc>
    <nc r="G281">
      <f>5565.9+100</f>
    </nc>
  </rcc>
  <rcc rId="12939" sId="1" numFmtId="4">
    <oc r="G295">
      <v>98</v>
    </oc>
    <nc r="G295">
      <v>200</v>
    </nc>
  </rcc>
  <rcc rId="12940" sId="1" numFmtId="4">
    <oc r="G345">
      <v>65</v>
    </oc>
    <nc r="G345">
      <v>62</v>
    </nc>
  </rcc>
  <rcc rId="12941" sId="1">
    <oc r="G360">
      <f>17764.6-3092.78-22.08-997.79</f>
    </oc>
    <nc r="G360">
      <f>17764.6-3092.78-22.08-997.79-274.09</f>
    </nc>
  </rcc>
  <rrc rId="12942" sId="1" ref="A558:XFD558" action="deleteRow">
    <undo index="65535" exp="area" dr="G557:G558" r="G556" sId="1"/>
    <rfmt sheetId="1" xfDxf="1" sqref="A558:XFD558" start="0" length="0">
      <dxf>
        <font>
          <name val="Times New Roman CYR"/>
          <family val="1"/>
        </font>
        <alignment wrapText="1"/>
      </dxf>
    </rfmt>
    <rcc rId="0" sId="1" dxf="1">
      <nc r="A558" t="inlineStr">
        <is>
          <t>Прочие мероприятия , связанные с выполнением обязательств ОМСУ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58" t="inlineStr">
        <is>
          <t>977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58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58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58" t="inlineStr">
        <is>
          <t>160F2 55550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58" t="inlineStr">
        <is>
          <t>244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558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2943" sId="1">
    <oc r="G557">
      <f>17551.7+17.5517</f>
    </oc>
    <nc r="G557">
      <f>17551.7+17.552</f>
    </nc>
  </rcc>
  <rcc rId="12944" sId="1" numFmtId="4">
    <oc r="G575">
      <v>364399.5</v>
    </oc>
    <nc r="G575">
      <f>364399.5+655.91904</f>
    </nc>
  </rcc>
</revisions>
</file>

<file path=xl/revisions/revisionLog3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945" sId="1">
    <oc r="G538">
      <f>25+7+20+16.9</f>
    </oc>
    <nc r="G538">
      <f>25+7+20-0.01904+0.048-0.0224</f>
    </nc>
  </rcc>
</revisions>
</file>

<file path=xl/revisions/revisionLog3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946" sId="1" numFmtId="4">
    <oc r="G312">
      <v>500</v>
    </oc>
    <nc r="G312">
      <f>500+0.04099</f>
    </nc>
  </rcc>
  <rcc rId="12947" sId="1">
    <oc r="G121">
      <f>200+110+7141.5</f>
    </oc>
    <nc r="G121">
      <f>200+110+7141.5-0.01168</f>
    </nc>
  </rcc>
</revisions>
</file>

<file path=xl/revisions/revisionLog3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948" sId="1" numFmtId="4">
    <oc r="G497">
      <v>100</v>
    </oc>
    <nc r="G497">
      <v>50</v>
    </nc>
  </rcc>
</revisions>
</file>

<file path=xl/revisions/revisionLog3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949" sId="1" numFmtId="34">
    <oc r="G578">
      <v>1655219.7</v>
    </oc>
    <nc r="G578">
      <v>1651956.7</v>
    </nc>
  </rcc>
  <rcc rId="12950" sId="1">
    <oc r="G538">
      <f>25+7+20-0.01904+0.048-0.0224</f>
    </oc>
    <nc r="G538">
      <f>25+7+20-0.01904+0.048-0.0224+0.2</f>
    </nc>
  </rcc>
</revisions>
</file>

<file path=xl/revisions/revisionLog3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203:E203" start="0" length="2147483647">
    <dxf>
      <font>
        <i/>
      </font>
    </dxf>
  </rfmt>
  <rfmt sheetId="1" sqref="A203:E203" start="0" length="2147483647">
    <dxf>
      <font>
        <i val="0"/>
      </font>
    </dxf>
  </rfmt>
</revisions>
</file>

<file path=xl/revisions/revisionLog3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951" sId="1">
    <oc r="G360">
      <f>17764.6-3092.78-22.08-997.79-274.09</f>
    </oc>
    <nc r="G360">
      <f>17764.6-3092.78-22.08-997.79-274.09+1947.46</f>
    </nc>
  </rcc>
  <rcc rId="12952" sId="1">
    <oc r="G577">
      <v>237741.46</v>
    </oc>
    <nc r="G577">
      <f>237741.46+1947.46</f>
    </nc>
  </rcc>
</revisions>
</file>

<file path=xl/revisions/revisionLog3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953" sId="1">
    <oc r="A10" t="inlineStr">
      <is>
        <t>Ведомственная структура расходов местного бюджета на 2024 год</t>
      </is>
    </oc>
    <nc r="A10" t="inlineStr">
      <is>
        <t>Ведомственная структура расходов местного бюджета на 2025 год</t>
      </is>
    </nc>
  </rcc>
  <rfmt sheetId="1" sqref="G51">
    <dxf>
      <fill>
        <patternFill>
          <bgColor theme="0"/>
        </patternFill>
      </fill>
    </dxf>
  </rfmt>
  <rfmt sheetId="1" sqref="G64">
    <dxf>
      <fill>
        <patternFill>
          <bgColor theme="0"/>
        </patternFill>
      </fill>
    </dxf>
  </rfmt>
  <rfmt sheetId="1" sqref="G92:G95">
    <dxf>
      <fill>
        <patternFill>
          <bgColor theme="0"/>
        </patternFill>
      </fill>
    </dxf>
  </rfmt>
  <rfmt sheetId="1" sqref="G100">
    <dxf>
      <fill>
        <patternFill>
          <bgColor theme="0"/>
        </patternFill>
      </fill>
    </dxf>
  </rfmt>
  <rfmt sheetId="1" sqref="G106">
    <dxf>
      <fill>
        <patternFill>
          <bgColor theme="0"/>
        </patternFill>
      </fill>
    </dxf>
  </rfmt>
  <rfmt sheetId="1" sqref="G111">
    <dxf>
      <fill>
        <patternFill>
          <bgColor theme="0"/>
        </patternFill>
      </fill>
    </dxf>
  </rfmt>
  <rfmt sheetId="1" sqref="G137">
    <dxf>
      <fill>
        <patternFill>
          <bgColor theme="0"/>
        </patternFill>
      </fill>
    </dxf>
  </rfmt>
  <rfmt sheetId="1" sqref="G149">
    <dxf>
      <fill>
        <patternFill>
          <bgColor theme="0"/>
        </patternFill>
      </fill>
    </dxf>
  </rfmt>
  <rfmt sheetId="1" sqref="G156">
    <dxf>
      <fill>
        <patternFill>
          <bgColor theme="0"/>
        </patternFill>
      </fill>
    </dxf>
  </rfmt>
  <rfmt sheetId="1" sqref="G167">
    <dxf>
      <fill>
        <patternFill>
          <bgColor theme="0"/>
        </patternFill>
      </fill>
    </dxf>
  </rfmt>
  <rfmt sheetId="1" sqref="G171">
    <dxf>
      <fill>
        <patternFill>
          <bgColor theme="0"/>
        </patternFill>
      </fill>
    </dxf>
  </rfmt>
  <rfmt sheetId="1" sqref="G176">
    <dxf>
      <fill>
        <patternFill>
          <bgColor theme="0"/>
        </patternFill>
      </fill>
    </dxf>
  </rfmt>
  <rfmt sheetId="1" sqref="G181">
    <dxf>
      <fill>
        <patternFill>
          <bgColor theme="0"/>
        </patternFill>
      </fill>
    </dxf>
  </rfmt>
  <rfmt sheetId="1" sqref="G192">
    <dxf>
      <fill>
        <patternFill>
          <bgColor theme="0"/>
        </patternFill>
      </fill>
    </dxf>
  </rfmt>
  <rfmt sheetId="1" sqref="G194">
    <dxf>
      <fill>
        <patternFill>
          <bgColor theme="0"/>
        </patternFill>
      </fill>
    </dxf>
  </rfmt>
  <rcv guid="{73FC67B9-3A5E-4402-A781-D3BF0209130F}" action="delete"/>
  <rdn rId="0" localSheetId="1" customView="1" name="Z_73FC67B9_3A5E_4402_A781_D3BF0209130F_.wvu.PrintArea" hidden="1" oldHidden="1">
    <formula>Ведом.структура!$A$1:$G$578</formula>
    <oldFormula>Ведом.структура!$A$1:$G$578</oldFormula>
  </rdn>
  <rdn rId="0" localSheetId="1" customView="1" name="Z_73FC67B9_3A5E_4402_A781_D3BF0209130F_.wvu.FilterData" hidden="1" oldHidden="1">
    <formula>Ведом.структура!$A$13:$G$584</formula>
    <oldFormula>Ведом.структура!$A$13:$G$576</oldFormula>
  </rdn>
  <rcv guid="{73FC67B9-3A5E-4402-A781-D3BF0209130F}" action="add"/>
</revisions>
</file>

<file path=xl/revisions/revisionLog3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542">
    <dxf>
      <fill>
        <patternFill>
          <bgColor theme="0"/>
        </patternFill>
      </fill>
    </dxf>
  </rfmt>
  <rfmt sheetId="1" sqref="G545">
    <dxf>
      <fill>
        <patternFill>
          <bgColor theme="0"/>
        </patternFill>
      </fill>
    </dxf>
  </rfmt>
  <rfmt sheetId="1" sqref="G557">
    <dxf>
      <fill>
        <patternFill>
          <bgColor theme="0"/>
        </patternFill>
      </fill>
    </dxf>
  </rfmt>
  <rfmt sheetId="1" sqref="G570">
    <dxf>
      <fill>
        <patternFill>
          <bgColor theme="0"/>
        </patternFill>
      </fill>
    </dxf>
  </rfmt>
  <rfmt sheetId="1" sqref="G574">
    <dxf>
      <fill>
        <patternFill>
          <bgColor theme="0"/>
        </patternFill>
      </fill>
    </dxf>
  </rfmt>
  <rfmt sheetId="1" sqref="G526">
    <dxf>
      <fill>
        <patternFill>
          <bgColor theme="0"/>
        </patternFill>
      </fill>
    </dxf>
  </rfmt>
  <rfmt sheetId="1" sqref="G510:G512">
    <dxf>
      <fill>
        <patternFill>
          <bgColor theme="0"/>
        </patternFill>
      </fill>
    </dxf>
  </rfmt>
  <rfmt sheetId="1" sqref="G507">
    <dxf>
      <fill>
        <patternFill>
          <bgColor theme="0"/>
        </patternFill>
      </fill>
    </dxf>
  </rfmt>
  <rfmt sheetId="1" sqref="G505">
    <dxf>
      <fill>
        <patternFill>
          <bgColor theme="0"/>
        </patternFill>
      </fill>
    </dxf>
  </rfmt>
  <rfmt sheetId="1" sqref="G474">
    <dxf>
      <fill>
        <patternFill>
          <bgColor theme="0"/>
        </patternFill>
      </fill>
    </dxf>
  </rfmt>
  <rfmt sheetId="1" sqref="G464">
    <dxf>
      <fill>
        <patternFill>
          <bgColor theme="0"/>
        </patternFill>
      </fill>
    </dxf>
  </rfmt>
  <rfmt sheetId="1" sqref="G451">
    <dxf>
      <fill>
        <patternFill>
          <bgColor theme="0"/>
        </patternFill>
      </fill>
    </dxf>
  </rfmt>
  <rfmt sheetId="1" sqref="G446">
    <dxf>
      <fill>
        <patternFill>
          <bgColor theme="0"/>
        </patternFill>
      </fill>
    </dxf>
  </rfmt>
  <rfmt sheetId="1" sqref="G435">
    <dxf>
      <fill>
        <patternFill>
          <bgColor theme="0"/>
        </patternFill>
      </fill>
    </dxf>
  </rfmt>
  <rfmt sheetId="1" sqref="G427:G428">
    <dxf>
      <fill>
        <patternFill>
          <bgColor theme="0"/>
        </patternFill>
      </fill>
    </dxf>
  </rfmt>
  <rfmt sheetId="1" sqref="G400:G404">
    <dxf>
      <fill>
        <patternFill>
          <bgColor theme="0"/>
        </patternFill>
      </fill>
    </dxf>
  </rfmt>
  <rfmt sheetId="1" sqref="G393">
    <dxf>
      <fill>
        <patternFill>
          <bgColor theme="0"/>
        </patternFill>
      </fill>
    </dxf>
  </rfmt>
  <rfmt sheetId="1" sqref="G387">
    <dxf>
      <fill>
        <patternFill>
          <bgColor theme="0"/>
        </patternFill>
      </fill>
    </dxf>
  </rfmt>
  <rfmt sheetId="1" sqref="G378">
    <dxf>
      <fill>
        <patternFill>
          <bgColor theme="0"/>
        </patternFill>
      </fill>
    </dxf>
  </rfmt>
  <rfmt sheetId="1" sqref="G361">
    <dxf>
      <fill>
        <patternFill>
          <bgColor theme="0"/>
        </patternFill>
      </fill>
    </dxf>
  </rfmt>
  <rfmt sheetId="1" sqref="G352">
    <dxf>
      <fill>
        <patternFill>
          <bgColor theme="0"/>
        </patternFill>
      </fill>
    </dxf>
  </rfmt>
  <rfmt sheetId="1" sqref="G331">
    <dxf>
      <fill>
        <patternFill>
          <bgColor theme="0"/>
        </patternFill>
      </fill>
    </dxf>
  </rfmt>
  <rfmt sheetId="1" sqref="G314:G316">
    <dxf>
      <fill>
        <patternFill>
          <bgColor theme="0"/>
        </patternFill>
      </fill>
    </dxf>
  </rfmt>
  <rfmt sheetId="1" sqref="G299">
    <dxf>
      <fill>
        <patternFill>
          <bgColor theme="0"/>
        </patternFill>
      </fill>
    </dxf>
  </rfmt>
  <rfmt sheetId="1" sqref="G266:G271">
    <dxf>
      <fill>
        <patternFill>
          <bgColor theme="0"/>
        </patternFill>
      </fill>
    </dxf>
  </rfmt>
  <rfmt sheetId="1" sqref="G259">
    <dxf>
      <fill>
        <patternFill>
          <bgColor theme="0"/>
        </patternFill>
      </fill>
    </dxf>
  </rfmt>
  <rfmt sheetId="1" sqref="G255:G257">
    <dxf>
      <fill>
        <patternFill>
          <bgColor theme="0"/>
        </patternFill>
      </fill>
    </dxf>
  </rfmt>
  <rfmt sheetId="1" sqref="G249">
    <dxf>
      <fill>
        <patternFill>
          <bgColor theme="0"/>
        </patternFill>
      </fill>
    </dxf>
  </rfmt>
  <rfmt sheetId="1" sqref="G239:G242">
    <dxf>
      <fill>
        <patternFill>
          <bgColor theme="0"/>
        </patternFill>
      </fill>
    </dxf>
  </rfmt>
  <rfmt sheetId="1" sqref="G216:G230">
    <dxf>
      <fill>
        <patternFill>
          <bgColor theme="0"/>
        </patternFill>
      </fill>
    </dxf>
  </rfmt>
  <rfmt sheetId="1" sqref="G208:G214">
    <dxf>
      <fill>
        <patternFill>
          <bgColor theme="0"/>
        </patternFill>
      </fill>
    </dxf>
  </rfmt>
  <rfmt sheetId="1" sqref="G206">
    <dxf>
      <fill>
        <patternFill>
          <bgColor theme="0"/>
        </patternFill>
      </fill>
    </dxf>
  </rfmt>
  <rfmt sheetId="1" sqref="G196">
    <dxf>
      <fill>
        <patternFill>
          <bgColor theme="0"/>
        </patternFill>
      </fill>
    </dxf>
  </rfmt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506">
    <dxf>
      <fill>
        <patternFill>
          <bgColor rgb="FF92D050"/>
        </patternFill>
      </fill>
    </dxf>
  </rfmt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442" sId="1" ref="A387:XFD388" action="insertRow">
    <undo index="65535" exp="area" ref3D="1" dr="$A$530:$XFD$530" dn="Z_B67934D4_E797_41BD_A015_871403995F47_.wvu.Rows" sId="1"/>
    <undo index="65535" exp="area" ref3D="1" dr="$A$500:$XFD$500" dn="Z_B67934D4_E797_41BD_A015_871403995F47_.wvu.Rows" sId="1"/>
    <undo index="65535" exp="area" ref3D="1" dr="$A$471:$XFD$471" dn="Z_B67934D4_E797_41BD_A015_871403995F47_.wvu.Rows" sId="1"/>
    <undo index="65535" exp="area" ref3D="1" dr="$A$450:$XFD$451" dn="Z_B67934D4_E797_41BD_A015_871403995F47_.wvu.Rows" sId="1"/>
    <undo index="65535" exp="area" ref3D="1" dr="$A$442:$XFD$443" dn="Z_B67934D4_E797_41BD_A015_871403995F47_.wvu.Rows" sId="1"/>
    <undo index="65535" exp="area" ref3D="1" dr="$A$400:$XFD$403" dn="Z_B67934D4_E797_41BD_A015_871403995F47_.wvu.Rows" sId="1"/>
    <undo index="65535" exp="area" ref3D="1" dr="$A$388:$XFD$393" dn="Z_B67934D4_E797_41BD_A015_871403995F47_.wvu.Rows" sId="1"/>
  </rrc>
  <rcc rId="5443" sId="1" odxf="1" dxf="1">
    <nc r="A387" t="inlineStr">
      <is>
        <t>Муниципальная программа «Развитие дорожной сети в Селенгинском районе на 2020 - 2024 годы»</t>
      </is>
    </nc>
    <odxf>
      <fill>
        <patternFill patternType="solid">
          <bgColor rgb="FFCCFFFF"/>
        </patternFill>
      </fill>
      <alignment horizontal="left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ill>
        <patternFill patternType="none">
          <bgColor indexed="65"/>
        </patternFill>
      </fill>
      <alignment horizontal="general" vertical="top"/>
      <border outline="0">
        <left/>
        <right/>
        <top/>
        <bottom/>
      </border>
    </ndxf>
  </rcc>
  <rcc rId="5444" sId="1" odxf="1" dxf="1" numFmtId="30">
    <nc r="B387">
      <v>968</v>
    </nc>
    <odxf>
      <fill>
        <patternFill patternType="solid">
          <bgColor rgb="FFCCFFFF"/>
        </patternFill>
      </fill>
    </odxf>
    <ndxf>
      <fill>
        <patternFill patternType="none">
          <bgColor indexed="65"/>
        </patternFill>
      </fill>
    </ndxf>
  </rcc>
  <rcc rId="5445" sId="1" odxf="1" dxf="1">
    <nc r="C387" t="inlineStr">
      <is>
        <t>04</t>
      </is>
    </nc>
    <odxf>
      <fill>
        <patternFill patternType="solid">
          <bgColor rgb="FFCCFFFF"/>
        </patternFill>
      </fill>
    </odxf>
    <ndxf>
      <fill>
        <patternFill patternType="none">
          <bgColor indexed="65"/>
        </patternFill>
      </fill>
    </ndxf>
  </rcc>
  <rcc rId="5446" sId="1" odxf="1" dxf="1">
    <nc r="D387" t="inlineStr">
      <is>
        <t>09</t>
      </is>
    </nc>
    <odxf>
      <fill>
        <patternFill patternType="solid">
          <bgColor rgb="FFCCFFFF"/>
        </patternFill>
      </fill>
    </odxf>
    <ndxf>
      <fill>
        <patternFill patternType="none">
          <bgColor indexed="65"/>
        </patternFill>
      </fill>
    </ndxf>
  </rcc>
  <rcc rId="5447" sId="1" odxf="1" dxf="1">
    <nc r="E387" t="inlineStr">
      <is>
        <t>11000 00000</t>
      </is>
    </nc>
    <odxf>
      <fill>
        <patternFill patternType="solid">
          <bgColor rgb="FFCCFFFF"/>
        </patternFill>
      </fill>
    </odxf>
    <ndxf>
      <fill>
        <patternFill patternType="none">
          <bgColor indexed="65"/>
        </patternFill>
      </fill>
    </ndxf>
  </rcc>
  <rfmt sheetId="1" sqref="F387" start="0" length="0">
    <dxf>
      <fill>
        <patternFill patternType="none">
          <bgColor indexed="65"/>
        </patternFill>
      </fill>
    </dxf>
  </rfmt>
  <rcc rId="5448" sId="1" odxf="1" dxf="1">
    <nc r="G387">
      <f>G388</f>
    </nc>
    <odxf>
      <fill>
        <patternFill patternType="solid">
          <bgColor rgb="FFCCFFFF"/>
        </patternFill>
      </fill>
    </odxf>
    <ndxf>
      <fill>
        <patternFill patternType="none">
          <bgColor indexed="65"/>
        </patternFill>
      </fill>
    </ndxf>
  </rcc>
  <rcc rId="5449" sId="1" odxf="1" dxf="1">
    <nc r="A388" t="inlineStr">
      <is>
        <t>Основное мероприятие "Реконструкция, строительство и содержание автомобильных дорог общего пользования местного значения"</t>
      </is>
    </nc>
    <odxf>
      <font>
        <b/>
        <i val="0"/>
        <name val="Times New Roman"/>
        <family val="1"/>
      </font>
      <fill>
        <patternFill patternType="solid">
          <bgColor rgb="FFCCFFFF"/>
        </patternFill>
      </fill>
      <alignment horizontal="left" vertical="center"/>
    </odxf>
    <ndxf>
      <font>
        <b val="0"/>
        <i/>
        <name val="Times New Roman"/>
        <family val="1"/>
      </font>
      <fill>
        <patternFill patternType="none">
          <bgColor indexed="65"/>
        </patternFill>
      </fill>
      <alignment horizontal="general" vertical="top"/>
    </ndxf>
  </rcc>
  <rcc rId="5450" sId="1" odxf="1" dxf="1" numFmtId="30">
    <nc r="B388">
      <v>968</v>
    </nc>
    <odxf>
      <font>
        <b/>
        <i val="0"/>
        <name val="Times New Roman"/>
        <family val="1"/>
      </font>
      <fill>
        <patternFill patternType="solid">
          <bgColor rgb="FFCCFFFF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5451" sId="1" odxf="1" dxf="1">
    <nc r="C388" t="inlineStr">
      <is>
        <t>04</t>
      </is>
    </nc>
    <odxf>
      <font>
        <b/>
        <i val="0"/>
        <name val="Times New Roman"/>
        <family val="1"/>
      </font>
      <fill>
        <patternFill patternType="solid">
          <bgColor rgb="FFCCFFFF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5452" sId="1" odxf="1" dxf="1">
    <nc r="D388" t="inlineStr">
      <is>
        <t>09</t>
      </is>
    </nc>
    <odxf>
      <font>
        <b/>
        <i val="0"/>
        <name val="Times New Roman"/>
        <family val="1"/>
      </font>
      <fill>
        <patternFill patternType="solid">
          <bgColor rgb="FFCCFFFF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5453" sId="1" odxf="1" dxf="1">
    <nc r="E388" t="inlineStr">
      <is>
        <t>11001 00000</t>
      </is>
    </nc>
    <odxf>
      <font>
        <b/>
        <i val="0"/>
        <name val="Times New Roman"/>
        <family val="1"/>
      </font>
      <fill>
        <patternFill patternType="solid">
          <bgColor rgb="FFCCFFFF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fmt sheetId="1" sqref="F388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G388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cc rId="5454" sId="1">
    <nc r="G388">
      <f>G389</f>
    </nc>
  </rcc>
</revisions>
</file>

<file path=xl/revisions/revisionLog4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956" sId="1" numFmtId="4">
    <oc r="G391">
      <v>15267.8</v>
    </oc>
    <nc r="G391">
      <v>13920.6</v>
    </nc>
  </rcc>
  <rcc rId="12957" sId="1">
    <oc r="G401">
      <f>360+802.4</f>
    </oc>
    <nc r="G401">
      <f>360+802.4+1347.2</f>
    </nc>
  </rcc>
</revisions>
</file>

<file path=xl/revisions/revisionLog4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961" sId="1" numFmtId="4">
    <oc r="G26">
      <v>33.799999999999997</v>
    </oc>
    <nc r="G26">
      <v>33.998640000000002</v>
    </nc>
  </rcc>
  <rcc rId="12962" sId="1" numFmtId="4">
    <oc r="G27">
      <v>400</v>
    </oc>
    <nc r="G27">
      <v>399.80135999999999</v>
    </nc>
  </rcc>
  <rcc rId="12963" sId="1" numFmtId="4">
    <oc r="G56">
      <v>500</v>
    </oc>
    <nc r="G56">
      <v>499</v>
    </nc>
  </rcc>
  <rrc rId="12964" sId="1" ref="A113:XFD114" action="insertRow"/>
  <rfmt sheetId="1" sqref="A113" start="0" length="0">
    <dxf>
      <font>
        <i/>
        <color indexed="8"/>
        <name val="Times New Roman"/>
        <family val="1"/>
      </font>
      <alignment vertical="center"/>
    </dxf>
  </rfmt>
  <rcc rId="12965" sId="1" odxf="1" dxf="1" numFmtId="30">
    <nc r="B113">
      <v>968</v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2966" sId="1" odxf="1" dxf="1">
    <nc r="C113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2967" sId="1" odxf="1" dxf="1">
    <nc r="D113" t="inlineStr">
      <is>
        <t>13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113" start="0" length="0">
    <dxf>
      <font>
        <i/>
        <name val="Times New Roman"/>
        <family val="1"/>
      </font>
    </dxf>
  </rfmt>
  <rfmt sheetId="1" sqref="F113" start="0" length="0">
    <dxf>
      <font>
        <i/>
        <name val="Times New Roman"/>
        <family val="1"/>
      </font>
    </dxf>
  </rfmt>
  <rcc rId="12968" sId="1" odxf="1" dxf="1">
    <nc r="G113">
      <f>G114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2969" sId="1">
    <nc r="A114" t="inlineStr">
      <is>
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</rcc>
  <rcc rId="12970" sId="1" numFmtId="30">
    <nc r="B114">
      <v>968</v>
    </nc>
  </rcc>
  <rcc rId="12971" sId="1">
    <nc r="C114" t="inlineStr">
      <is>
        <t>01</t>
      </is>
    </nc>
  </rcc>
  <rcc rId="12972" sId="1">
    <nc r="D114" t="inlineStr">
      <is>
        <t>13</t>
      </is>
    </nc>
  </rcc>
  <rfmt sheetId="1" sqref="G114" start="0" length="0">
    <dxf>
      <fill>
        <patternFill patternType="none">
          <bgColor indexed="65"/>
        </patternFill>
      </fill>
    </dxf>
  </rfmt>
  <rfmt sheetId="1" sqref="H114" start="0" length="0">
    <dxf>
      <font>
        <i val="0"/>
        <name val="Times New Roman CYR"/>
        <family val="1"/>
      </font>
    </dxf>
  </rfmt>
  <rfmt sheetId="1" sqref="I114" start="0" length="0">
    <dxf>
      <font>
        <i val="0"/>
        <name val="Times New Roman CYR"/>
        <family val="1"/>
      </font>
    </dxf>
  </rfmt>
  <rfmt sheetId="1" sqref="J114" start="0" length="0">
    <dxf>
      <font>
        <i val="0"/>
        <name val="Times New Roman CYR"/>
        <family val="1"/>
      </font>
    </dxf>
  </rfmt>
  <rfmt sheetId="1" sqref="A114:XFD114" start="0" length="0">
    <dxf>
      <font>
        <i val="0"/>
        <name val="Times New Roman CYR"/>
        <family val="1"/>
      </font>
    </dxf>
  </rfmt>
  <rcc rId="12973" sId="1">
    <nc r="E114" t="inlineStr">
      <is>
        <t>99900 82900</t>
      </is>
    </nc>
  </rcc>
  <rcc rId="12974" sId="1">
    <nc r="E113" t="inlineStr">
      <is>
        <t>99900 82900</t>
      </is>
    </nc>
  </rcc>
  <rcc rId="12975" sId="1">
    <nc r="F114" t="inlineStr">
      <is>
        <t>244</t>
      </is>
    </nc>
  </rcc>
  <rcc rId="12976" sId="1" numFmtId="4">
    <nc r="G114">
      <v>18776.673490000001</v>
    </nc>
  </rcc>
  <rcc rId="12977" sId="1" odxf="1" dxf="1">
    <nc r="A113" t="inlineStr">
      <is>
        <t>Прочие мероприятия , связанные с выполнением обязательств ОМСУ</t>
      </is>
    </nc>
    <ndxf>
      <font>
        <color indexed="8"/>
        <name val="Times New Roman"/>
        <family val="1"/>
      </font>
      <alignment horizontal="general" vertical="top"/>
    </ndxf>
  </rcc>
  <rcc rId="12978" sId="1">
    <oc r="G91">
      <f>G92+G95+G100+G106+G115+G117+G111</f>
    </oc>
    <nc r="G91">
      <f>G92+G95+G100+G106+G115+G117+G111+G113</f>
    </nc>
  </rcc>
  <rcc rId="12979" sId="1" numFmtId="4">
    <oc r="G123">
      <f>200+110+7141.5-0.01168</f>
    </oc>
    <nc r="G123">
      <v>7343.9729699999998</v>
    </nc>
  </rcc>
  <rcc rId="12980" sId="1" numFmtId="4">
    <oc r="G124">
      <v>2112.6999999999998</v>
    </oc>
    <nc r="G124">
      <v>2308.2433799999999</v>
    </nc>
  </rcc>
</revisions>
</file>

<file path=xl/revisions/revisionLog4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2981" sId="1" ref="A126:XFD127" action="insertRow"/>
  <rcc rId="12982" sId="1" odxf="1" dxf="1">
    <nc r="A126" t="inlineStr">
      <is>
        <t>Резервные фонды местных администраций</t>
      </is>
    </nc>
    <odxf>
      <font>
        <i val="0"/>
        <color indexed="8"/>
        <name val="Times New Roman"/>
        <family val="1"/>
      </font>
    </odxf>
    <ndxf>
      <font>
        <i/>
        <color indexed="8"/>
        <name val="Times New Roman"/>
        <family val="1"/>
      </font>
    </ndxf>
  </rcc>
  <rcc rId="12983" sId="1" odxf="1" dxf="1">
    <nc r="B126" t="inlineStr">
      <is>
        <t>968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2984" sId="1" odxf="1" dxf="1">
    <nc r="C126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2985" sId="1" odxf="1" dxf="1">
    <nc r="D126" t="inlineStr">
      <is>
        <t>13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2986" sId="1" odxf="1" dxf="1">
    <nc r="E126" t="inlineStr">
      <is>
        <t>99900 86000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126" start="0" length="0">
    <dxf>
      <font>
        <i/>
        <name val="Times New Roman"/>
        <family val="1"/>
      </font>
    </dxf>
  </rfmt>
  <rcc rId="12987" sId="1" odxf="1" dxf="1">
    <nc r="G126">
      <f>G127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H126" start="0" length="0">
    <dxf>
      <font>
        <i/>
        <name val="Times New Roman CYR"/>
        <family val="1"/>
      </font>
    </dxf>
  </rfmt>
  <rfmt sheetId="1" sqref="I126" start="0" length="0">
    <dxf>
      <font>
        <i/>
        <name val="Times New Roman CYR"/>
        <family val="1"/>
      </font>
    </dxf>
  </rfmt>
  <rfmt sheetId="1" sqref="J126" start="0" length="0">
    <dxf>
      <font>
        <i/>
        <name val="Times New Roman CYR"/>
        <family val="1"/>
      </font>
    </dxf>
  </rfmt>
  <rfmt sheetId="1" sqref="K126" start="0" length="0">
    <dxf>
      <font>
        <i/>
        <name val="Times New Roman CYR"/>
        <family val="1"/>
      </font>
    </dxf>
  </rfmt>
  <rfmt sheetId="1" sqref="L126" start="0" length="0">
    <dxf>
      <font>
        <i/>
        <name val="Times New Roman CYR"/>
        <family val="1"/>
      </font>
    </dxf>
  </rfmt>
  <rfmt sheetId="1" sqref="A126:XFD126" start="0" length="0">
    <dxf>
      <font>
        <i/>
        <name val="Times New Roman CYR"/>
        <family val="1"/>
      </font>
    </dxf>
  </rfmt>
  <rcc rId="12988" sId="1">
    <nc r="A127" t="inlineStr">
      <is>
        <t>Иные выплаты населению</t>
      </is>
    </nc>
  </rcc>
  <rcc rId="12989" sId="1">
    <nc r="B127" t="inlineStr">
      <is>
        <t>968</t>
      </is>
    </nc>
  </rcc>
  <rcc rId="12990" sId="1">
    <nc r="C127" t="inlineStr">
      <is>
        <t>01</t>
      </is>
    </nc>
  </rcc>
  <rcc rId="12991" sId="1">
    <nc r="D127" t="inlineStr">
      <is>
        <t>13</t>
      </is>
    </nc>
  </rcc>
  <rcc rId="12992" sId="1">
    <nc r="E127" t="inlineStr">
      <is>
        <t>99900 86000</t>
      </is>
    </nc>
  </rcc>
  <rcc rId="12993" sId="1">
    <nc r="F127" t="inlineStr">
      <is>
        <t>360</t>
      </is>
    </nc>
  </rcc>
  <rcc rId="12994" sId="1" numFmtId="4">
    <nc r="G127">
      <v>1</v>
    </nc>
  </rcc>
  <rcc rId="12995" sId="1">
    <oc r="G91">
      <f>G92+G95+G100+G106+G115+G117+G111+G113</f>
    </oc>
    <nc r="G91">
      <f>G92+G95+G100+G106+G115+G117+G111+G113+G126</f>
    </nc>
  </rcc>
  <rrc rId="12996" sId="1" ref="A139:XFD140" action="insertRow"/>
  <rm rId="12997" sheetId="1" source="A143:XFD144" destination="A139:XFD140" sourceSheetId="1">
    <rfmt sheetId="1" xfDxf="1" sqref="A139:XFD139" start="0" length="0">
      <dxf>
        <font>
          <i/>
          <name val="Times New Roman CYR"/>
          <family val="1"/>
        </font>
        <alignment wrapText="1"/>
      </dxf>
    </rfmt>
    <rfmt sheetId="1" xfDxf="1" sqref="A140:XFD140" start="0" length="0">
      <dxf>
        <font>
          <i/>
          <name val="Times New Roman CYR"/>
          <family val="1"/>
        </font>
        <alignment wrapText="1"/>
      </dxf>
    </rfmt>
    <rfmt sheetId="1" sqref="A139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39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9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3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39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39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140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4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40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40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4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40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40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12998" sId="1" ref="A143:XFD143" action="deleteRow">
    <rfmt sheetId="1" xfDxf="1" sqref="A143:XFD143" start="0" length="0">
      <dxf>
        <font>
          <name val="Times New Roman CYR"/>
          <family val="1"/>
        </font>
        <alignment wrapText="1"/>
      </dxf>
    </rfmt>
  </rrc>
  <rrc rId="12999" sId="1" ref="A143:XFD143" action="deleteRow">
    <rfmt sheetId="1" xfDxf="1" sqref="A143:XFD143" start="0" length="0">
      <dxf>
        <font>
          <name val="Times New Roman CYR"/>
          <family val="1"/>
        </font>
        <alignment wrapText="1"/>
      </dxf>
    </rfmt>
  </rrc>
  <rcc rId="13000" sId="1">
    <oc r="E141" t="inlineStr">
      <is>
        <t>043R1 9Д001</t>
      </is>
    </oc>
    <nc r="E141" t="inlineStr">
      <is>
        <t>043И8 54170</t>
      </is>
    </nc>
  </rcc>
  <rcc rId="13001" sId="1" odxf="1" dxf="1">
    <oc r="E142" t="inlineStr">
      <is>
        <t>043R1 9Д001</t>
      </is>
    </oc>
    <nc r="E142" t="inlineStr">
      <is>
        <t>043И8 54170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142" start="0" length="2147483647">
    <dxf>
      <font>
        <i val="0"/>
      </font>
    </dxf>
  </rfmt>
  <rcc rId="13002" sId="1" numFmtId="4">
    <oc r="G142">
      <f>100000+3092.78+8862.1+274.09</f>
    </oc>
    <nc r="G142">
      <v>112228.96907000001</v>
    </nc>
  </rcc>
  <rcv guid="{F5AA4F86-B486-4943-8417-E7BB5F004EDE}" action="delete"/>
  <rdn rId="0" localSheetId="1" customView="1" name="Z_F5AA4F86_B486_4943_8417_E7BB5F004EDE_.wvu.PrintArea" hidden="1" oldHidden="1">
    <formula>Ведом.структура!$A$1:$G$580</formula>
    <oldFormula>Ведом.структура!$A$1:$G$580</oldFormula>
  </rdn>
  <rdn rId="0" localSheetId="1" customView="1" name="Z_F5AA4F86_B486_4943_8417_E7BB5F004EDE_.wvu.FilterData" hidden="1" oldHidden="1">
    <formula>Ведом.структура!$A$13:$G$588</formula>
    <oldFormula>Ведом.структура!$A$13:$G$588</oldFormula>
  </rdn>
  <rcv guid="{F5AA4F86-B486-4943-8417-E7BB5F004EDE}" action="add"/>
</revisions>
</file>

<file path=xl/revisions/revisionLog4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005" sId="1" numFmtId="4">
    <oc r="G161">
      <f>511.5+511.5</f>
    </oc>
    <nc r="G161">
      <v>1023.02784</v>
    </nc>
  </rcc>
  <rcc rId="13006" sId="1" numFmtId="4">
    <oc r="G172">
      <f>815+32-15.4</f>
    </oc>
    <nc r="G172">
      <v>831.60416999999995</v>
    </nc>
  </rcc>
  <rcc rId="13007" sId="1" numFmtId="4">
    <oc r="G199">
      <v>562.79999999999995</v>
    </oc>
    <nc r="G199">
      <v>492</v>
    </nc>
  </rcc>
  <rcc rId="13008" sId="1" numFmtId="4">
    <oc r="G203">
      <f>42236-2500</f>
    </oc>
    <nc r="G203">
      <v>39373.959000000003</v>
    </nc>
  </rcc>
  <rcc rId="13009" sId="1" numFmtId="4">
    <oc r="G205">
      <f>95194.9+5726.8+25989.7</f>
    </oc>
    <nc r="G205">
      <v>124377.62076000001</v>
    </nc>
  </rcc>
  <rcc rId="13010" sId="1" numFmtId="4">
    <oc r="G215">
      <f>88550.5+0.00489</f>
    </oc>
    <nc r="G215">
      <v>85460.017890000003</v>
    </nc>
  </rcc>
  <rcc rId="13011" sId="1" numFmtId="4">
    <oc r="G223">
      <f>136340.4+14200</f>
    </oc>
    <nc r="G223">
      <v>155162.79999999999</v>
    </nc>
  </rcc>
  <rcc rId="13012" sId="1" numFmtId="4">
    <oc r="G225">
      <f>10804.3+10804.3</f>
    </oc>
    <nc r="G225">
      <v>20385.5</v>
    </nc>
  </rcc>
  <rcc rId="13013" sId="1" numFmtId="4">
    <oc r="G227">
      <f>1523.6+47.1</f>
    </oc>
    <nc r="G227">
      <v>1570.722</v>
    </nc>
  </rcc>
  <rcc rId="13014" sId="1">
    <oc r="E217" t="inlineStr">
      <is>
        <t>10201 L0500</t>
      </is>
    </oc>
    <nc r="E217" t="inlineStr">
      <is>
        <t>102Ю6 L0500</t>
      </is>
    </nc>
  </rcc>
  <rcc rId="13015" sId="1">
    <oc r="E216" t="inlineStr">
      <is>
        <t>10201 L0500</t>
      </is>
    </oc>
    <nc r="E216" t="inlineStr">
      <is>
        <t>102Ю6 L0500</t>
      </is>
    </nc>
  </rcc>
  <rcc rId="13016" sId="1">
    <oc r="E218" t="inlineStr">
      <is>
        <t>10201 L3030</t>
      </is>
    </oc>
    <nc r="E218" t="inlineStr">
      <is>
        <t>102Ю6 53030</t>
      </is>
    </nc>
  </rcc>
  <rcc rId="13017" sId="1" odxf="1" dxf="1">
    <oc r="E219" t="inlineStr">
      <is>
        <t>10201 L3030</t>
      </is>
    </oc>
    <nc r="E219" t="inlineStr">
      <is>
        <t>102Ю6 53030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219" start="0" length="2147483647">
    <dxf>
      <font>
        <i val="0"/>
      </font>
    </dxf>
  </rfmt>
  <rcc rId="13018" sId="1">
    <oc r="E228" t="inlineStr">
      <is>
        <t>102EB 51790</t>
      </is>
    </oc>
    <nc r="E228" t="inlineStr">
      <is>
        <t>102Ю6 51790</t>
      </is>
    </nc>
  </rcc>
  <rcc rId="13019" sId="1">
    <oc r="E229" t="inlineStr">
      <is>
        <t>102EB 51790</t>
      </is>
    </oc>
    <nc r="E229" t="inlineStr">
      <is>
        <t>102Ю6 51790</t>
      </is>
    </nc>
  </rcc>
  <rcc rId="13020" sId="1" numFmtId="4">
    <oc r="G235">
      <f>8320+437.89511</f>
    </oc>
    <nc r="G235">
      <v>1814.07</v>
    </nc>
  </rcc>
</revisions>
</file>

<file path=xl/revisions/revisionLog4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3021" sId="1" ref="A206:XFD208" action="insertRow"/>
  <rcc rId="13022" sId="1" odxf="1" dxf="1">
    <nc r="A206" t="inlineStr">
      <is>
        <t>Основное мероприятие "Капитальный ремонт учреждений дошкольного  образования"</t>
      </is>
    </nc>
    <odxf>
      <font>
        <i val="0"/>
        <name val="Times New Roman"/>
        <family val="1"/>
      </font>
      <alignment horizontal="general"/>
    </odxf>
    <ndxf>
      <font>
        <i/>
        <color indexed="8"/>
        <name val="Times New Roman"/>
        <family val="1"/>
      </font>
      <alignment horizontal="left"/>
    </ndxf>
  </rcc>
  <rcc rId="13023" sId="1">
    <nc r="B206" t="inlineStr">
      <is>
        <t>969</t>
      </is>
    </nc>
  </rcc>
  <rcc rId="13024" sId="1" odxf="1" dxf="1">
    <nc r="C206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3025" sId="1" odxf="1" dxf="1">
    <nc r="D206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3026" sId="1" odxf="1" dxf="1">
    <nc r="E206" t="inlineStr">
      <is>
        <t>10103 00000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206" start="0" length="0">
    <dxf>
      <font>
        <i/>
        <name val="Times New Roman"/>
        <family val="1"/>
      </font>
    </dxf>
  </rfmt>
  <rcc rId="13027" sId="1" odxf="1" dxf="1">
    <nc r="G206">
      <f>G207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13028" sId="1" odxf="1" dxf="1">
    <nc r="A207" t="inlineStr">
      <is>
        <t>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3029" sId="1" odxf="1" dxf="1">
    <nc r="B207" t="inlineStr">
      <is>
        <t>969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3030" sId="1" odxf="1" dxf="1">
    <nc r="C207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3031" sId="1" odxf="1" dxf="1">
    <nc r="D207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3032" sId="1" odxf="1" dxf="1">
    <nc r="E207" t="inlineStr">
      <is>
        <t>10103 S2140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207" start="0" length="0">
    <dxf>
      <font>
        <i/>
        <name val="Times New Roman"/>
        <family val="1"/>
      </font>
    </dxf>
  </rfmt>
  <rcc rId="13033" sId="1" odxf="1" dxf="1">
    <nc r="G207">
      <f>G208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3034" sId="1" odxf="1" dxf="1">
    <nc r="A208" t="inlineStr">
      <is>
        <t>Субсидии бюджетным учреждениям на иные цели</t>
      </is>
    </nc>
    <odxf>
      <font>
        <name val="Times New Roman"/>
        <family val="1"/>
      </font>
      <fill>
        <patternFill patternType="none"/>
      </fill>
      <alignment horizontal="general"/>
    </odxf>
    <ndxf>
      <font>
        <color indexed="8"/>
        <name val="Times New Roman"/>
        <family val="1"/>
      </font>
      <fill>
        <patternFill patternType="solid"/>
      </fill>
      <alignment horizontal="left"/>
    </ndxf>
  </rcc>
  <rcc rId="13035" sId="1">
    <nc r="B208" t="inlineStr">
      <is>
        <t>969</t>
      </is>
    </nc>
  </rcc>
  <rcc rId="13036" sId="1">
    <nc r="C208" t="inlineStr">
      <is>
        <t>07</t>
      </is>
    </nc>
  </rcc>
  <rcc rId="13037" sId="1">
    <nc r="D208" t="inlineStr">
      <is>
        <t>01</t>
      </is>
    </nc>
  </rcc>
  <rcc rId="13038" sId="1">
    <nc r="E208" t="inlineStr">
      <is>
        <t>10103 S2140</t>
      </is>
    </nc>
  </rcc>
  <rcc rId="13039" sId="1">
    <nc r="F208" t="inlineStr">
      <is>
        <t>612</t>
      </is>
    </nc>
  </rcc>
  <rfmt sheetId="1" sqref="G208" start="0" length="0">
    <dxf>
      <fill>
        <patternFill patternType="none">
          <bgColor indexed="65"/>
        </patternFill>
      </fill>
    </dxf>
  </rfmt>
  <rcc rId="13040" sId="1" numFmtId="4">
    <nc r="G208">
      <v>139</v>
    </nc>
  </rcc>
  <rcc rId="13041" sId="1">
    <oc r="G194">
      <f>G195</f>
    </oc>
    <nc r="G194">
      <f>G195+G206</f>
    </nc>
  </rcc>
</revisions>
</file>

<file path=xl/revisions/revisionLog4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042" sId="1">
    <oc r="E220" t="inlineStr">
      <is>
        <t>102Ю6 L0500</t>
      </is>
    </oc>
    <nc r="E220" t="inlineStr">
      <is>
        <t>102Ю6 50500</t>
      </is>
    </nc>
  </rcc>
  <rcc rId="13043" sId="1">
    <oc r="E219" t="inlineStr">
      <is>
        <t>102Ю6 L0500</t>
      </is>
    </oc>
    <nc r="E219" t="inlineStr">
      <is>
        <t>102Ю6 50500</t>
      </is>
    </nc>
  </rcc>
</revisions>
</file>

<file path=xl/revisions/revisionLog4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044" sId="1" numFmtId="4">
    <oc r="G244">
      <v>863.3</v>
    </oc>
    <nc r="G244">
      <v>663.3</v>
    </nc>
  </rcc>
  <rcc rId="13045" sId="1" numFmtId="4">
    <oc r="G245">
      <v>1506.8</v>
    </oc>
    <nc r="G245">
      <v>1760.0060000000001</v>
    </nc>
  </rcc>
  <rcc rId="13046" sId="1" numFmtId="4">
    <oc r="G250">
      <v>10888.4</v>
    </oc>
    <nc r="G250">
      <v>11420.556920000001</v>
    </nc>
  </rcc>
  <rcc rId="13047" sId="1" numFmtId="4">
    <oc r="G251">
      <v>21091.200000000001</v>
    </oc>
    <nc r="G251">
      <v>22251.544860000002</v>
    </nc>
  </rcc>
  <rcc rId="13048" sId="1" numFmtId="4">
    <oc r="G287">
      <v>899.9</v>
    </oc>
    <nc r="G287">
      <v>1249.9000000000001</v>
    </nc>
  </rcc>
  <rcc rId="13049" sId="1" numFmtId="4">
    <oc r="G288">
      <f>5565.9+100</f>
    </oc>
    <nc r="G288">
      <v>5300.3980000000001</v>
    </nc>
  </rcc>
  <rcc rId="13050" sId="1" numFmtId="4">
    <oc r="G289">
      <v>893.4</v>
    </oc>
    <nc r="G289">
      <v>954.55169000000001</v>
    </nc>
  </rcc>
  <rcc rId="13051" sId="1" numFmtId="4">
    <oc r="G294">
      <v>24587.599999999999</v>
    </oc>
    <nc r="G294">
      <v>25428.87746</v>
    </nc>
  </rcc>
  <rcc rId="13052" sId="1">
    <oc r="F172" t="inlineStr">
      <is>
        <t>622</t>
      </is>
    </oc>
    <nc r="F172" t="inlineStr">
      <is>
        <t>322</t>
      </is>
    </nc>
  </rcc>
  <rcc rId="13053" sId="1" xfDxf="1" dxf="1">
    <oc r="A172" t="inlineStr">
      <is>
        <t>Субсидии автономным учреждениям на иные цели</t>
      </is>
    </oc>
    <nc r="A172" t="inlineStr">
      <is>
        <t>Субсидии гражданам на приобретение жилья</t>
      </is>
    </nc>
    <ndxf>
      <font>
        <name val="Times New Roman"/>
        <family val="1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4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054" sId="1" numFmtId="4">
    <oc r="G367">
      <f>17764.6-3092.78-22.08-997.79-274.09+1947.46</f>
    </oc>
    <nc r="G367">
      <v>16956.335330000002</v>
    </nc>
  </rcc>
  <rrc rId="13055" sId="1" ref="A376:XFD378" action="insertRow"/>
  <rcc rId="13056" sId="1" odxf="1" dxf="1">
    <nc r="A376" t="inlineStr">
      <is>
        <t>Непрограммные расходы</t>
      </is>
    </nc>
    <odxf>
      <font>
        <b val="0"/>
        <name val="Times New Roman"/>
        <family val="1"/>
      </font>
      <alignment horizontal="left"/>
    </odxf>
    <ndxf>
      <font>
        <b/>
        <name val="Times New Roman"/>
        <family val="1"/>
      </font>
      <alignment horizontal="general"/>
    </ndxf>
  </rcc>
  <rcc rId="13057" sId="1" odxf="1" dxf="1">
    <nc r="B376" t="inlineStr">
      <is>
        <t>971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3058" sId="1" odxf="1" dxf="1">
    <nc r="C376" t="inlineStr">
      <is>
        <t>04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3059" sId="1" odxf="1" dxf="1">
    <nc r="D376" t="inlineStr">
      <is>
        <t>12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3060" sId="1" odxf="1" dxf="1">
    <nc r="E376" t="inlineStr">
      <is>
        <t>99900 00000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F376" start="0" length="0">
    <dxf>
      <font>
        <b/>
        <name val="Times New Roman"/>
        <family val="1"/>
      </font>
    </dxf>
  </rfmt>
  <rcc rId="13061" sId="1" odxf="1" dxf="1">
    <nc r="G376">
      <f>G377</f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3062" sId="1" odxf="1" dxf="1">
    <nc r="A377" t="inlineStr">
      <is>
        <t>Осуществление мероприятий, связанных с внесением изменений в генеральные планы сельских поселений</t>
      </is>
    </nc>
    <odxf>
      <font>
        <i val="0"/>
        <name val="Times New Roman"/>
        <family val="1"/>
      </font>
      <alignment vertical="top"/>
    </odxf>
    <ndxf>
      <font>
        <i/>
        <name val="Times New Roman"/>
        <family val="1"/>
      </font>
      <alignment vertical="center"/>
    </ndxf>
  </rcc>
  <rcc rId="13063" sId="1" odxf="1" dxf="1">
    <nc r="B377" t="inlineStr">
      <is>
        <t>971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3064" sId="1" odxf="1" dxf="1">
    <nc r="C377" t="inlineStr">
      <is>
        <t>04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3065" sId="1" odxf="1" dxf="1">
    <nc r="D377" t="inlineStr">
      <is>
        <t>12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3066" sId="1" odxf="1" dxf="1">
    <nc r="E377" t="inlineStr">
      <is>
        <t>99900 82170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377" start="0" length="0">
    <dxf>
      <font>
        <i/>
        <name val="Times New Roman"/>
        <family val="1"/>
      </font>
    </dxf>
  </rfmt>
  <rcc rId="13067" sId="1" odxf="1" dxf="1">
    <nc r="G377">
      <f>G378</f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3068" sId="1" odxf="1" dxf="1">
    <nc r="A378" t="inlineStr">
      <is>
        <t>Иные межбюджетные трансферты</t>
      </is>
    </nc>
    <odxf>
      <alignment vertical="top"/>
    </odxf>
    <ndxf>
      <alignment vertical="center"/>
    </ndxf>
  </rcc>
  <rcc rId="13069" sId="1">
    <nc r="B378" t="inlineStr">
      <is>
        <t>971</t>
      </is>
    </nc>
  </rcc>
  <rcc rId="13070" sId="1">
    <nc r="C378" t="inlineStr">
      <is>
        <t>04</t>
      </is>
    </nc>
  </rcc>
  <rcc rId="13071" sId="1">
    <nc r="D378" t="inlineStr">
      <is>
        <t>12</t>
      </is>
    </nc>
  </rcc>
  <rcc rId="13072" sId="1">
    <nc r="E378" t="inlineStr">
      <is>
        <t>99900 82170</t>
      </is>
    </nc>
  </rcc>
  <rcc rId="13073" sId="1">
    <nc r="F378" t="inlineStr">
      <is>
        <t>540</t>
      </is>
    </nc>
  </rcc>
  <rcc rId="13074" sId="1" odxf="1" dxf="1" numFmtId="4">
    <nc r="G378">
      <v>370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3075" sId="1">
    <oc r="G370">
      <f>G371</f>
    </oc>
    <nc r="G370">
      <f>G371+G376</f>
    </nc>
  </rcc>
  <rrc rId="13076" sId="1" ref="A379:XFD384" action="insertRow"/>
  <rcc rId="13077" sId="1" odxf="1" dxf="1">
    <nc r="A379" t="inlineStr">
      <is>
        <t>ЖИЛИЩНО-КОММУНАЛЬНОЕ ХОЗЯЙСТВО</t>
      </is>
    </nc>
    <odxf>
      <font>
        <b val="0"/>
        <name val="Times New Roman"/>
        <family val="1"/>
      </font>
      <fill>
        <patternFill patternType="none">
          <bgColor indexed="65"/>
        </patternFill>
      </fill>
      <alignment horizontal="left"/>
    </odxf>
    <ndxf>
      <font>
        <b/>
        <name val="Times New Roman"/>
        <family val="1"/>
      </font>
      <fill>
        <patternFill patternType="solid">
          <bgColor indexed="15"/>
        </patternFill>
      </fill>
      <alignment horizontal="general"/>
    </ndxf>
  </rcc>
  <rcc rId="13078" sId="1" odxf="1" dxf="1">
    <nc r="B379" t="inlineStr">
      <is>
        <t>971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15"/>
        </patternFill>
      </fill>
    </ndxf>
  </rcc>
  <rcc rId="13079" sId="1" odxf="1" dxf="1">
    <nc r="C379" t="inlineStr">
      <is>
        <t>05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15"/>
        </patternFill>
      </fill>
    </ndxf>
  </rcc>
  <rfmt sheetId="1" sqref="D379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E379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F379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G379" start="0" length="0">
    <dxf>
      <font>
        <b/>
        <name val="Times New Roman"/>
        <family val="1"/>
      </font>
      <fill>
        <patternFill>
          <bgColor indexed="15"/>
        </patternFill>
      </fill>
    </dxf>
  </rfmt>
  <rcc rId="13080" sId="1" odxf="1" dxf="1">
    <nc r="A380" t="inlineStr">
      <is>
        <t>Коммунальное хозяйство</t>
      </is>
    </nc>
    <odxf>
      <font>
        <b val="0"/>
        <name val="Times New Roman"/>
        <family val="1"/>
      </font>
      <fill>
        <patternFill patternType="none">
          <bgColor indexed="65"/>
        </patternFill>
      </fill>
      <alignment horizontal="left"/>
    </odxf>
    <ndxf>
      <font>
        <b/>
        <name val="Times New Roman"/>
        <family val="1"/>
      </font>
      <fill>
        <patternFill patternType="solid">
          <bgColor indexed="41"/>
        </patternFill>
      </fill>
      <alignment horizontal="general"/>
    </ndxf>
  </rcc>
  <rcc rId="13081" sId="1" odxf="1" dxf="1">
    <nc r="B380" t="inlineStr">
      <is>
        <t>971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13082" sId="1" odxf="1" dxf="1">
    <nc r="C380" t="inlineStr">
      <is>
        <t>05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13083" sId="1" odxf="1" dxf="1">
    <nc r="D380" t="inlineStr">
      <is>
        <t>02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fmt sheetId="1" sqref="E380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F380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cc rId="13084" sId="1" odxf="1" dxf="1">
    <nc r="G380">
      <f>G381</f>
    </nc>
    <odxf>
      <font>
        <b val="0"/>
        <name val="Times New Roman"/>
        <family val="1"/>
      </font>
      <fill>
        <patternFill>
          <bgColor theme="0"/>
        </patternFill>
      </fill>
    </odxf>
    <ndxf>
      <font>
        <b/>
        <name val="Times New Roman"/>
        <family val="1"/>
      </font>
      <fill>
        <patternFill>
          <bgColor indexed="41"/>
        </patternFill>
      </fill>
    </ndxf>
  </rcc>
  <rcc rId="13085" sId="1" odxf="1" dxf="1">
    <nc r="A381" t="inlineStr">
      <is>
        <t>Муниципальная программа "Чистая вода на 2020-2025 годы"</t>
      </is>
    </nc>
    <odxf>
      <font>
        <b val="0"/>
        <name val="Times New Roman"/>
        <family val="1"/>
      </font>
      <fill>
        <patternFill patternType="none">
          <bgColor indexed="65"/>
        </patternFill>
      </fill>
      <alignment horizontal="left"/>
    </odxf>
    <ndxf>
      <font>
        <b/>
        <name val="Times New Roman"/>
        <family val="1"/>
      </font>
      <fill>
        <patternFill patternType="solid">
          <bgColor theme="0"/>
        </patternFill>
      </fill>
      <alignment horizontal="general"/>
    </ndxf>
  </rcc>
  <rcc rId="13086" sId="1" odxf="1" dxf="1">
    <nc r="B381" t="inlineStr">
      <is>
        <t>971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theme="0"/>
        </patternFill>
      </fill>
    </ndxf>
  </rcc>
  <rcc rId="13087" sId="1" odxf="1" dxf="1">
    <nc r="C381" t="inlineStr">
      <is>
        <t>05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theme="0"/>
        </patternFill>
      </fill>
    </ndxf>
  </rcc>
  <rcc rId="13088" sId="1" odxf="1" dxf="1">
    <nc r="D381" t="inlineStr">
      <is>
        <t>02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theme="0"/>
        </patternFill>
      </fill>
    </ndxf>
  </rcc>
  <rcc rId="13089" sId="1" odxf="1" dxf="1">
    <nc r="E381" t="inlineStr">
      <is>
        <t>17000 00000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theme="0"/>
        </patternFill>
      </fill>
    </ndxf>
  </rcc>
  <rfmt sheetId="1" sqref="F381" start="0" length="0">
    <dxf>
      <font>
        <b/>
        <name val="Times New Roman"/>
        <family val="1"/>
      </font>
      <fill>
        <patternFill patternType="solid">
          <bgColor theme="0"/>
        </patternFill>
      </fill>
    </dxf>
  </rfmt>
  <rcc rId="13090" sId="1" odxf="1" dxf="1">
    <nc r="G381">
      <f>G382</f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H381" start="0" length="0">
    <dxf>
      <font>
        <b/>
        <name val="Times New Roman CYR"/>
        <family val="1"/>
      </font>
      <fill>
        <patternFill patternType="solid">
          <bgColor theme="0"/>
        </patternFill>
      </fill>
    </dxf>
  </rfmt>
  <rfmt sheetId="1" sqref="I381" start="0" length="0">
    <dxf>
      <font>
        <b/>
        <name val="Times New Roman CYR"/>
        <family val="1"/>
      </font>
      <fill>
        <patternFill patternType="solid">
          <bgColor theme="0"/>
        </patternFill>
      </fill>
    </dxf>
  </rfmt>
  <rfmt sheetId="1" sqref="J381" start="0" length="0">
    <dxf>
      <font>
        <b/>
        <name val="Times New Roman CYR"/>
        <family val="1"/>
      </font>
      <fill>
        <patternFill patternType="solid">
          <bgColor theme="0"/>
        </patternFill>
      </fill>
    </dxf>
  </rfmt>
  <rfmt sheetId="1" sqref="K381" start="0" length="0">
    <dxf>
      <font>
        <b/>
        <name val="Times New Roman CYR"/>
        <family val="1"/>
      </font>
      <fill>
        <patternFill patternType="solid">
          <bgColor theme="0"/>
        </patternFill>
      </fill>
    </dxf>
  </rfmt>
  <rfmt sheetId="1" sqref="L381" start="0" length="0">
    <dxf>
      <font>
        <b/>
        <name val="Times New Roman CYR"/>
        <family val="1"/>
      </font>
      <fill>
        <patternFill patternType="solid">
          <bgColor theme="0"/>
        </patternFill>
      </fill>
    </dxf>
  </rfmt>
  <rfmt sheetId="1" sqref="A381:XFD381" start="0" length="0">
    <dxf>
      <font>
        <b/>
        <name val="Times New Roman CYR"/>
        <family val="1"/>
      </font>
      <fill>
        <patternFill patternType="solid">
          <bgColor theme="0"/>
        </patternFill>
      </fill>
    </dxf>
  </rfmt>
  <rcc rId="13091" sId="1" odxf="1" dxf="1">
    <nc r="A382" t="inlineStr">
      <is>
        <t>Основное мероприятие "Улучшение качества питьевой воды"</t>
      </is>
    </nc>
    <odxf>
      <font>
        <i val="0"/>
        <name val="Times New Roman"/>
        <family val="1"/>
      </font>
      <fill>
        <patternFill patternType="none">
          <bgColor indexed="65"/>
        </patternFill>
      </fill>
      <alignment horizontal="left"/>
    </odxf>
    <ndxf>
      <font>
        <i/>
        <name val="Times New Roman"/>
        <family val="1"/>
      </font>
      <fill>
        <patternFill patternType="solid">
          <bgColor theme="0"/>
        </patternFill>
      </fill>
      <alignment horizontal="general"/>
    </ndxf>
  </rcc>
  <rcc rId="13092" sId="1" odxf="1" dxf="1">
    <nc r="B382" t="inlineStr">
      <is>
        <t>971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3093" sId="1" odxf="1" dxf="1">
    <nc r="C382" t="inlineStr">
      <is>
        <t>05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3094" sId="1" odxf="1" dxf="1">
    <nc r="D382" t="inlineStr">
      <is>
        <t>02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3095" sId="1" odxf="1" dxf="1">
    <nc r="E382" t="inlineStr">
      <is>
        <t>17001 00000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fmt sheetId="1" sqref="F382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cc rId="13096" sId="1" odxf="1" dxf="1">
    <nc r="G382">
      <f>G383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H382" start="0" length="0">
    <dxf>
      <fill>
        <patternFill patternType="solid">
          <bgColor theme="0"/>
        </patternFill>
      </fill>
    </dxf>
  </rfmt>
  <rfmt sheetId="1" sqref="I382" start="0" length="0">
    <dxf>
      <fill>
        <patternFill patternType="solid">
          <bgColor theme="0"/>
        </patternFill>
      </fill>
    </dxf>
  </rfmt>
  <rfmt sheetId="1" sqref="J382" start="0" length="0">
    <dxf>
      <fill>
        <patternFill patternType="solid">
          <bgColor theme="0"/>
        </patternFill>
      </fill>
    </dxf>
  </rfmt>
  <rfmt sheetId="1" sqref="K382" start="0" length="0">
    <dxf>
      <fill>
        <patternFill patternType="solid">
          <bgColor theme="0"/>
        </patternFill>
      </fill>
    </dxf>
  </rfmt>
  <rfmt sheetId="1" sqref="L382" start="0" length="0">
    <dxf>
      <fill>
        <patternFill patternType="solid">
          <bgColor theme="0"/>
        </patternFill>
      </fill>
    </dxf>
  </rfmt>
  <rfmt sheetId="1" sqref="A382:XFD382" start="0" length="0">
    <dxf>
      <fill>
        <patternFill patternType="solid">
          <bgColor theme="0"/>
        </patternFill>
      </fill>
    </dxf>
  </rfmt>
  <rcc rId="13097" sId="1" odxf="1" dxf="1">
    <nc r="A383" t="inlineStr">
      <is>
        <t>На модернизацию объектов водоснабжения</t>
      </is>
    </nc>
    <odxf>
      <font>
        <i val="0"/>
        <name val="Times New Roman"/>
        <family val="1"/>
      </font>
      <fill>
        <patternFill patternType="none">
          <bgColor indexed="65"/>
        </patternFill>
      </fill>
      <alignment horizontal="left"/>
    </odxf>
    <ndxf>
      <font>
        <i/>
        <name val="Times New Roman"/>
        <family val="1"/>
      </font>
      <fill>
        <patternFill patternType="solid">
          <bgColor theme="0"/>
        </patternFill>
      </fill>
      <alignment horizontal="general"/>
    </ndxf>
  </rcc>
  <rcc rId="13098" sId="1" odxf="1" dxf="1">
    <nc r="B383" t="inlineStr">
      <is>
        <t>971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3099" sId="1" odxf="1" dxf="1">
    <nc r="C383" t="inlineStr">
      <is>
        <t>05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3100" sId="1" odxf="1" dxf="1">
    <nc r="D383" t="inlineStr">
      <is>
        <t>02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3101" sId="1" odxf="1" dxf="1">
    <nc r="E383" t="inlineStr">
      <is>
        <t>17001 S2860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fmt sheetId="1" sqref="F383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cc rId="13102" sId="1" odxf="1" dxf="1">
    <nc r="G383">
      <f>G384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H383" start="0" length="0">
    <dxf>
      <font>
        <i/>
        <name val="Times New Roman CYR"/>
        <family val="1"/>
      </font>
      <fill>
        <patternFill patternType="solid">
          <bgColor theme="0"/>
        </patternFill>
      </fill>
    </dxf>
  </rfmt>
  <rfmt sheetId="1" sqref="I383" start="0" length="0">
    <dxf>
      <font>
        <i/>
        <name val="Times New Roman CYR"/>
        <family val="1"/>
      </font>
      <fill>
        <patternFill patternType="solid">
          <bgColor theme="0"/>
        </patternFill>
      </fill>
    </dxf>
  </rfmt>
  <rfmt sheetId="1" sqref="J383" start="0" length="0">
    <dxf>
      <font>
        <i/>
        <name val="Times New Roman CYR"/>
        <family val="1"/>
      </font>
      <fill>
        <patternFill patternType="solid">
          <bgColor theme="0"/>
        </patternFill>
      </fill>
    </dxf>
  </rfmt>
  <rfmt sheetId="1" sqref="K383" start="0" length="0">
    <dxf>
      <font>
        <i/>
        <name val="Times New Roman CYR"/>
        <family val="1"/>
      </font>
      <fill>
        <patternFill patternType="solid">
          <bgColor theme="0"/>
        </patternFill>
      </fill>
    </dxf>
  </rfmt>
  <rfmt sheetId="1" sqref="L383" start="0" length="0">
    <dxf>
      <font>
        <i/>
        <name val="Times New Roman CYR"/>
        <family val="1"/>
      </font>
      <fill>
        <patternFill patternType="solid">
          <bgColor theme="0"/>
        </patternFill>
      </fill>
    </dxf>
  </rfmt>
  <rfmt sheetId="1" sqref="A383:XFD383" start="0" length="0">
    <dxf>
      <font>
        <i/>
        <name val="Times New Roman CYR"/>
        <family val="1"/>
      </font>
      <fill>
        <patternFill patternType="solid">
          <bgColor theme="0"/>
        </patternFill>
      </fill>
    </dxf>
  </rfmt>
  <rcc rId="13103" sId="1" odxf="1" dxf="1">
    <nc r="A384" t="inlineStr">
      <is>
        <t>Бюджетные инвестиции в объекты капитального строительства государственной (муниципальной) собственности</t>
      </is>
    </nc>
    <odxf>
      <fill>
        <patternFill patternType="none">
          <bgColor indexed="65"/>
        </patternFill>
      </fill>
      <alignment horizontal="left"/>
    </odxf>
    <ndxf>
      <fill>
        <patternFill patternType="solid">
          <bgColor theme="0"/>
        </patternFill>
      </fill>
      <alignment horizontal="general"/>
    </ndxf>
  </rcc>
  <rcc rId="13104" sId="1" odxf="1" dxf="1">
    <nc r="B384" t="inlineStr">
      <is>
        <t>971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3105" sId="1" odxf="1" dxf="1">
    <nc r="C384" t="inlineStr">
      <is>
        <t>05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3106" sId="1" odxf="1" dxf="1">
    <nc r="D384" t="inlineStr">
      <is>
        <t>02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3107" sId="1" odxf="1" dxf="1">
    <nc r="E384" t="inlineStr">
      <is>
        <t>17001 S2860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3108" sId="1" odxf="1" dxf="1">
    <nc r="F384" t="inlineStr">
      <is>
        <t>414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fmt sheetId="1" sqref="H384" start="0" length="0">
    <dxf>
      <fill>
        <patternFill patternType="solid">
          <bgColor theme="0"/>
        </patternFill>
      </fill>
    </dxf>
  </rfmt>
  <rfmt sheetId="1" sqref="I384" start="0" length="0">
    <dxf>
      <fill>
        <patternFill patternType="solid">
          <bgColor theme="0"/>
        </patternFill>
      </fill>
    </dxf>
  </rfmt>
  <rfmt sheetId="1" sqref="J384" start="0" length="0">
    <dxf>
      <fill>
        <patternFill patternType="solid">
          <bgColor theme="0"/>
        </patternFill>
      </fill>
    </dxf>
  </rfmt>
  <rfmt sheetId="1" sqref="K384" start="0" length="0">
    <dxf>
      <fill>
        <patternFill patternType="solid">
          <bgColor theme="0"/>
        </patternFill>
      </fill>
    </dxf>
  </rfmt>
  <rfmt sheetId="1" sqref="L384" start="0" length="0">
    <dxf>
      <fill>
        <patternFill patternType="solid">
          <bgColor theme="0"/>
        </patternFill>
      </fill>
    </dxf>
  </rfmt>
  <rfmt sheetId="1" sqref="A384:XFD384" start="0" length="0">
    <dxf>
      <fill>
        <patternFill patternType="solid">
          <bgColor theme="0"/>
        </patternFill>
      </fill>
    </dxf>
  </rfmt>
  <rcc rId="13109" sId="1" numFmtId="4">
    <nc r="G384">
      <v>283.46820000000002</v>
    </nc>
  </rcc>
  <rcc rId="13110" sId="1">
    <nc r="G379">
      <f>G380</f>
    </nc>
  </rcc>
  <rrc rId="13111" sId="1" ref="A385:XFD389" action="insertRow"/>
  <rcc rId="13112" sId="1" odxf="1" dxf="1">
    <nc r="A385" t="inlineStr">
      <is>
        <t>КУЛЬТУРА, КИНЕМАТОГРАФИЯ</t>
      </is>
    </nc>
    <odxf>
      <font>
        <b val="0"/>
        <name val="Times New Roman"/>
        <family val="1"/>
      </font>
      <fill>
        <patternFill>
          <bgColor theme="0"/>
        </patternFill>
      </fill>
      <alignment horizontal="general"/>
    </odxf>
    <ndxf>
      <font>
        <b/>
        <name val="Times New Roman"/>
        <family val="1"/>
      </font>
      <fill>
        <patternFill>
          <bgColor indexed="15"/>
        </patternFill>
      </fill>
      <alignment horizontal="left"/>
    </ndxf>
  </rcc>
  <rcc rId="13113" sId="1" odxf="1" dxf="1">
    <nc r="B385" t="inlineStr">
      <is>
        <t>971</t>
      </is>
    </nc>
    <odxf>
      <font>
        <b val="0"/>
        <name val="Times New Roman"/>
        <family val="1"/>
      </font>
      <fill>
        <patternFill>
          <bgColor theme="0"/>
        </patternFill>
      </fill>
    </odxf>
    <ndxf>
      <font>
        <b/>
        <name val="Times New Roman"/>
        <family val="1"/>
      </font>
      <fill>
        <patternFill>
          <bgColor indexed="15"/>
        </patternFill>
      </fill>
    </ndxf>
  </rcc>
  <rcc rId="13114" sId="1" odxf="1" dxf="1">
    <nc r="C385" t="inlineStr">
      <is>
        <t xml:space="preserve">08 </t>
      </is>
    </nc>
    <odxf>
      <font>
        <b val="0"/>
        <name val="Times New Roman"/>
        <family val="1"/>
      </font>
      <fill>
        <patternFill>
          <bgColor theme="0"/>
        </patternFill>
      </fill>
    </odxf>
    <ndxf>
      <font>
        <b/>
        <name val="Times New Roman"/>
        <family val="1"/>
      </font>
      <fill>
        <patternFill>
          <bgColor indexed="15"/>
        </patternFill>
      </fill>
    </ndxf>
  </rcc>
  <rfmt sheetId="1" sqref="D385" start="0" length="0">
    <dxf>
      <font>
        <b/>
        <name val="Times New Roman"/>
        <family val="1"/>
      </font>
      <fill>
        <patternFill>
          <bgColor indexed="15"/>
        </patternFill>
      </fill>
    </dxf>
  </rfmt>
  <rfmt sheetId="1" sqref="E385" start="0" length="0">
    <dxf>
      <font>
        <b/>
        <name val="Times New Roman"/>
        <family val="1"/>
      </font>
      <fill>
        <patternFill>
          <bgColor indexed="15"/>
        </patternFill>
      </fill>
    </dxf>
  </rfmt>
  <rfmt sheetId="1" sqref="F385" start="0" length="0">
    <dxf>
      <font>
        <b/>
        <name val="Times New Roman"/>
        <family val="1"/>
      </font>
      <fill>
        <patternFill>
          <bgColor indexed="15"/>
        </patternFill>
      </fill>
    </dxf>
  </rfmt>
  <rcc rId="13115" sId="1" odxf="1" dxf="1">
    <nc r="G385">
      <f>G386</f>
    </nc>
    <odxf>
      <font>
        <b val="0"/>
        <name val="Times New Roman"/>
        <family val="1"/>
      </font>
      <fill>
        <patternFill>
          <bgColor theme="0"/>
        </patternFill>
      </fill>
    </odxf>
    <ndxf>
      <font>
        <b/>
        <name val="Times New Roman"/>
        <family val="1"/>
      </font>
      <fill>
        <patternFill>
          <bgColor indexed="15"/>
        </patternFill>
      </fill>
    </ndxf>
  </rcc>
  <rfmt sheetId="1" sqref="H385" start="0" length="0">
    <dxf>
      <fill>
        <patternFill patternType="none">
          <bgColor indexed="65"/>
        </patternFill>
      </fill>
    </dxf>
  </rfmt>
  <rfmt sheetId="1" sqref="I385" start="0" length="0">
    <dxf>
      <fill>
        <patternFill patternType="none">
          <bgColor indexed="65"/>
        </patternFill>
      </fill>
    </dxf>
  </rfmt>
  <rfmt sheetId="1" sqref="J385" start="0" length="0">
    <dxf>
      <fill>
        <patternFill patternType="none">
          <bgColor indexed="65"/>
        </patternFill>
      </fill>
    </dxf>
  </rfmt>
  <rfmt sheetId="1" sqref="K385" start="0" length="0">
    <dxf>
      <fill>
        <patternFill patternType="none">
          <bgColor indexed="65"/>
        </patternFill>
      </fill>
    </dxf>
  </rfmt>
  <rfmt sheetId="1" sqref="L385" start="0" length="0">
    <dxf>
      <fill>
        <patternFill patternType="none">
          <bgColor indexed="65"/>
        </patternFill>
      </fill>
    </dxf>
  </rfmt>
  <rfmt sheetId="1" sqref="A385:XFD385" start="0" length="0">
    <dxf>
      <fill>
        <patternFill patternType="none">
          <bgColor indexed="65"/>
        </patternFill>
      </fill>
    </dxf>
  </rfmt>
  <rcc rId="13116" sId="1" odxf="1" dxf="1">
    <nc r="A386" t="inlineStr">
      <is>
        <t>Культура</t>
      </is>
    </nc>
    <odxf>
      <font>
        <b val="0"/>
        <name val="Times New Roman"/>
        <family val="1"/>
      </font>
      <fill>
        <patternFill>
          <bgColor theme="0"/>
        </patternFill>
      </fill>
      <alignment horizontal="general"/>
    </odxf>
    <ndxf>
      <font>
        <b/>
        <name val="Times New Roman"/>
        <family val="1"/>
      </font>
      <fill>
        <patternFill>
          <bgColor indexed="41"/>
        </patternFill>
      </fill>
      <alignment horizontal="left"/>
    </ndxf>
  </rcc>
  <rcc rId="13117" sId="1" odxf="1" dxf="1">
    <nc r="B386" t="inlineStr">
      <is>
        <t>971</t>
      </is>
    </nc>
    <odxf>
      <font>
        <b val="0"/>
        <name val="Times New Roman"/>
        <family val="1"/>
      </font>
      <fill>
        <patternFill>
          <bgColor theme="0"/>
        </patternFill>
      </fill>
    </odxf>
    <ndxf>
      <font>
        <b/>
        <name val="Times New Roman"/>
        <family val="1"/>
      </font>
      <fill>
        <patternFill>
          <bgColor indexed="41"/>
        </patternFill>
      </fill>
    </ndxf>
  </rcc>
  <rcc rId="13118" sId="1" odxf="1" dxf="1">
    <nc r="C386" t="inlineStr">
      <is>
        <t xml:space="preserve">08 </t>
      </is>
    </nc>
    <odxf>
      <font>
        <b val="0"/>
        <name val="Times New Roman"/>
        <family val="1"/>
      </font>
      <fill>
        <patternFill>
          <bgColor theme="0"/>
        </patternFill>
      </fill>
    </odxf>
    <ndxf>
      <font>
        <b/>
        <name val="Times New Roman"/>
        <family val="1"/>
      </font>
      <fill>
        <patternFill>
          <bgColor indexed="41"/>
        </patternFill>
      </fill>
    </ndxf>
  </rcc>
  <rcc rId="13119" sId="1" odxf="1" dxf="1">
    <nc r="D386" t="inlineStr">
      <is>
        <t>01</t>
      </is>
    </nc>
    <odxf>
      <font>
        <b val="0"/>
        <name val="Times New Roman"/>
        <family val="1"/>
      </font>
      <fill>
        <patternFill>
          <bgColor theme="0"/>
        </patternFill>
      </fill>
    </odxf>
    <ndxf>
      <font>
        <b/>
        <name val="Times New Roman"/>
        <family val="1"/>
      </font>
      <fill>
        <patternFill>
          <bgColor indexed="41"/>
        </patternFill>
      </fill>
    </ndxf>
  </rcc>
  <rfmt sheetId="1" sqref="E386" start="0" length="0">
    <dxf>
      <font>
        <b/>
        <name val="Times New Roman"/>
        <family val="1"/>
      </font>
      <fill>
        <patternFill>
          <bgColor indexed="41"/>
        </patternFill>
      </fill>
    </dxf>
  </rfmt>
  <rfmt sheetId="1" sqref="F386" start="0" length="0">
    <dxf>
      <font>
        <b/>
        <name val="Times New Roman"/>
        <family val="1"/>
      </font>
      <fill>
        <patternFill>
          <bgColor indexed="41"/>
        </patternFill>
      </fill>
    </dxf>
  </rfmt>
  <rcc rId="13120" sId="1" odxf="1" dxf="1">
    <nc r="G386">
      <f>G387</f>
    </nc>
    <odxf>
      <font>
        <b val="0"/>
        <name val="Times New Roman"/>
        <family val="1"/>
      </font>
      <fill>
        <patternFill>
          <bgColor theme="0"/>
        </patternFill>
      </fill>
    </odxf>
    <ndxf>
      <font>
        <b/>
        <name val="Times New Roman"/>
        <family val="1"/>
      </font>
      <fill>
        <patternFill>
          <bgColor indexed="41"/>
        </patternFill>
      </fill>
    </ndxf>
  </rcc>
  <rfmt sheetId="1" sqref="H386" start="0" length="0">
    <dxf>
      <fill>
        <patternFill patternType="none">
          <bgColor indexed="65"/>
        </patternFill>
      </fill>
    </dxf>
  </rfmt>
  <rfmt sheetId="1" sqref="I386" start="0" length="0">
    <dxf>
      <fill>
        <patternFill patternType="none">
          <bgColor indexed="65"/>
        </patternFill>
      </fill>
    </dxf>
  </rfmt>
  <rfmt sheetId="1" sqref="J386" start="0" length="0">
    <dxf>
      <fill>
        <patternFill patternType="none">
          <bgColor indexed="65"/>
        </patternFill>
      </fill>
    </dxf>
  </rfmt>
  <rfmt sheetId="1" sqref="K386" start="0" length="0">
    <dxf>
      <fill>
        <patternFill patternType="none">
          <bgColor indexed="65"/>
        </patternFill>
      </fill>
    </dxf>
  </rfmt>
  <rfmt sheetId="1" sqref="L386" start="0" length="0">
    <dxf>
      <fill>
        <patternFill patternType="none">
          <bgColor indexed="65"/>
        </patternFill>
      </fill>
    </dxf>
  </rfmt>
  <rfmt sheetId="1" sqref="A386:XFD386" start="0" length="0">
    <dxf>
      <fill>
        <patternFill patternType="none">
          <bgColor indexed="65"/>
        </patternFill>
      </fill>
    </dxf>
  </rfmt>
  <rcc rId="13121" sId="1" odxf="1" dxf="1">
    <nc r="A387" t="inlineStr">
      <is>
        <t>Непрограммные расходы</t>
      </is>
    </nc>
    <odxf>
      <font>
        <b val="0"/>
        <name val="Times New Roman"/>
        <family val="1"/>
      </font>
      <fill>
        <patternFill patternType="solid">
          <bgColor theme="0"/>
        </patternFill>
      </fill>
      <alignment vertical="center"/>
    </odxf>
    <ndxf>
      <font>
        <b/>
        <name val="Times New Roman"/>
        <family val="1"/>
      </font>
      <fill>
        <patternFill patternType="none">
          <bgColor indexed="65"/>
        </patternFill>
      </fill>
      <alignment vertical="top"/>
    </ndxf>
  </rcc>
  <rcc rId="13122" sId="1" odxf="1" dxf="1">
    <nc r="B387" t="inlineStr">
      <is>
        <t>971</t>
      </is>
    </nc>
    <odxf>
      <font>
        <b val="0"/>
        <name val="Times New Roman"/>
        <family val="1"/>
      </font>
      <fill>
        <patternFill patternType="solid">
          <bgColor theme="0"/>
        </patternFill>
      </fill>
    </odxf>
    <ndxf>
      <font>
        <b/>
        <name val="Times New Roman"/>
        <family val="1"/>
      </font>
      <fill>
        <patternFill patternType="none">
          <bgColor indexed="65"/>
        </patternFill>
      </fill>
    </ndxf>
  </rcc>
  <rcc rId="13123" sId="1" odxf="1" dxf="1">
    <nc r="C387" t="inlineStr">
      <is>
        <t>08</t>
      </is>
    </nc>
    <odxf>
      <font>
        <b val="0"/>
        <name val="Times New Roman"/>
        <family val="1"/>
      </font>
      <fill>
        <patternFill patternType="solid">
          <bgColor theme="0"/>
        </patternFill>
      </fill>
    </odxf>
    <ndxf>
      <font>
        <b/>
        <name val="Times New Roman"/>
        <family val="1"/>
      </font>
      <fill>
        <patternFill patternType="none">
          <bgColor indexed="65"/>
        </patternFill>
      </fill>
    </ndxf>
  </rcc>
  <rcc rId="13124" sId="1" odxf="1" dxf="1">
    <nc r="D387" t="inlineStr">
      <is>
        <t>01</t>
      </is>
    </nc>
    <odxf>
      <font>
        <b val="0"/>
        <name val="Times New Roman"/>
        <family val="1"/>
      </font>
      <fill>
        <patternFill patternType="solid">
          <bgColor theme="0"/>
        </patternFill>
      </fill>
    </odxf>
    <ndxf>
      <font>
        <b/>
        <name val="Times New Roman"/>
        <family val="1"/>
      </font>
      <fill>
        <patternFill patternType="none">
          <bgColor indexed="65"/>
        </patternFill>
      </fill>
    </ndxf>
  </rcc>
  <rcc rId="13125" sId="1" odxf="1" dxf="1">
    <nc r="E387" t="inlineStr">
      <is>
        <t>99900 00000</t>
      </is>
    </nc>
    <odxf>
      <font>
        <b val="0"/>
        <name val="Times New Roman"/>
        <family val="1"/>
      </font>
      <fill>
        <patternFill patternType="solid">
          <bgColor theme="0"/>
        </patternFill>
      </fill>
    </odxf>
    <ndxf>
      <font>
        <b/>
        <name val="Times New Roman"/>
        <family val="1"/>
      </font>
      <fill>
        <patternFill patternType="none">
          <bgColor indexed="65"/>
        </patternFill>
      </fill>
    </ndxf>
  </rcc>
  <rfmt sheetId="1" sqref="F387" start="0" length="0">
    <dxf>
      <font>
        <b/>
        <name val="Times New Roman"/>
        <family val="1"/>
      </font>
      <fill>
        <patternFill patternType="none">
          <bgColor indexed="65"/>
        </patternFill>
      </fill>
    </dxf>
  </rfmt>
  <rcc rId="13126" sId="1" odxf="1" dxf="1">
    <nc r="G387">
      <f>G388</f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H387" start="0" length="0">
    <dxf>
      <fill>
        <patternFill patternType="none">
          <bgColor indexed="65"/>
        </patternFill>
      </fill>
    </dxf>
  </rfmt>
  <rfmt sheetId="1" sqref="I387" start="0" length="0">
    <dxf>
      <fill>
        <patternFill patternType="none">
          <bgColor indexed="65"/>
        </patternFill>
      </fill>
    </dxf>
  </rfmt>
  <rfmt sheetId="1" sqref="J387" start="0" length="0">
    <dxf>
      <fill>
        <patternFill patternType="none">
          <bgColor indexed="65"/>
        </patternFill>
      </fill>
    </dxf>
  </rfmt>
  <rfmt sheetId="1" sqref="K387" start="0" length="0">
    <dxf>
      <fill>
        <patternFill patternType="none">
          <bgColor indexed="65"/>
        </patternFill>
      </fill>
    </dxf>
  </rfmt>
  <rfmt sheetId="1" sqref="L387" start="0" length="0">
    <dxf>
      <fill>
        <patternFill patternType="none">
          <bgColor indexed="65"/>
        </patternFill>
      </fill>
    </dxf>
  </rfmt>
  <rfmt sheetId="1" sqref="A387:XFD387" start="0" length="0">
    <dxf>
      <fill>
        <patternFill patternType="none">
          <bgColor indexed="65"/>
        </patternFill>
      </fill>
    </dxf>
  </rfmt>
  <rcc rId="13127" sId="1" odxf="1" dxf="1">
    <nc r="A388" t="inlineStr">
      <is>
        <t>На  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</is>
    </nc>
    <odxf>
      <font>
        <i val="0"/>
        <name val="Times New Roman"/>
        <family val="1"/>
      </font>
      <fill>
        <patternFill patternType="solid">
          <bgColor theme="0"/>
        </patternFill>
      </fill>
      <alignment horizontal="general"/>
    </odxf>
    <ndxf>
      <font>
        <i/>
        <name val="Times New Roman"/>
        <family val="1"/>
      </font>
      <fill>
        <patternFill patternType="none">
          <bgColor indexed="65"/>
        </patternFill>
      </fill>
      <alignment horizontal="left"/>
    </ndxf>
  </rcc>
  <rcc rId="13128" sId="1" odxf="1" dxf="1">
    <nc r="B388" t="inlineStr">
      <is>
        <t>971</t>
      </is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13129" sId="1" odxf="1" dxf="1">
    <nc r="C388" t="inlineStr">
      <is>
        <t>08</t>
      </is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13130" sId="1" odxf="1" dxf="1">
    <nc r="D388" t="inlineStr">
      <is>
        <t>01</t>
      </is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13131" sId="1" odxf="1" dxf="1">
    <nc r="E388" t="inlineStr">
      <is>
        <t>99900 S2140</t>
      </is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fmt sheetId="1" sqref="F388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cc rId="13132" sId="1" odxf="1" dxf="1">
    <nc r="G388">
      <f>G389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H388" start="0" length="0">
    <dxf>
      <fill>
        <patternFill patternType="none">
          <bgColor indexed="65"/>
        </patternFill>
      </fill>
    </dxf>
  </rfmt>
  <rfmt sheetId="1" sqref="I388" start="0" length="0">
    <dxf>
      <fill>
        <patternFill patternType="none">
          <bgColor indexed="65"/>
        </patternFill>
      </fill>
    </dxf>
  </rfmt>
  <rfmt sheetId="1" sqref="J388" start="0" length="0">
    <dxf>
      <fill>
        <patternFill patternType="none">
          <bgColor indexed="65"/>
        </patternFill>
      </fill>
    </dxf>
  </rfmt>
  <rfmt sheetId="1" sqref="K388" start="0" length="0">
    <dxf>
      <fill>
        <patternFill patternType="none">
          <bgColor indexed="65"/>
        </patternFill>
      </fill>
    </dxf>
  </rfmt>
  <rfmt sheetId="1" sqref="L388" start="0" length="0">
    <dxf>
      <fill>
        <patternFill patternType="none">
          <bgColor indexed="65"/>
        </patternFill>
      </fill>
    </dxf>
  </rfmt>
  <rfmt sheetId="1" sqref="A388:XFD388" start="0" length="0">
    <dxf>
      <fill>
        <patternFill patternType="none">
          <bgColor indexed="65"/>
        </patternFill>
      </fill>
    </dxf>
  </rfmt>
  <rcc rId="13133" sId="1" odxf="1" dxf="1">
    <nc r="A389" t="inlineStr">
      <is>
        <t>Бюджетные инвестиции в объекты капитального строительства государственной (муниципальной) собственности</t>
      </is>
    </nc>
    <odxf>
      <fill>
        <patternFill patternType="solid">
          <bgColor theme="0"/>
        </patternFill>
      </fill>
      <alignment horizontal="general"/>
    </odxf>
    <ndxf>
      <fill>
        <patternFill patternType="none">
          <bgColor indexed="65"/>
        </patternFill>
      </fill>
      <alignment horizontal="left"/>
    </ndxf>
  </rcc>
  <rcc rId="13134" sId="1" odxf="1" dxf="1">
    <nc r="B389" t="inlineStr">
      <is>
        <t>971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3135" sId="1" odxf="1" dxf="1">
    <nc r="C389" t="inlineStr">
      <is>
        <t>08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3136" sId="1" odxf="1" dxf="1">
    <nc r="D389" t="inlineStr">
      <is>
        <t>01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3137" sId="1" odxf="1" dxf="1">
    <nc r="E389" t="inlineStr">
      <is>
        <t>99900 S2140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3138" sId="1" odxf="1" dxf="1">
    <nc r="F389" t="inlineStr">
      <is>
        <t>414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fmt sheetId="1" sqref="H389" start="0" length="0">
    <dxf>
      <fill>
        <patternFill patternType="none">
          <bgColor indexed="65"/>
        </patternFill>
      </fill>
    </dxf>
  </rfmt>
  <rfmt sheetId="1" sqref="I389" start="0" length="0">
    <dxf>
      <fill>
        <patternFill patternType="none">
          <bgColor indexed="65"/>
        </patternFill>
      </fill>
    </dxf>
  </rfmt>
  <rfmt sheetId="1" sqref="J389" start="0" length="0">
    <dxf>
      <fill>
        <patternFill patternType="none">
          <bgColor indexed="65"/>
        </patternFill>
      </fill>
    </dxf>
  </rfmt>
  <rfmt sheetId="1" sqref="K389" start="0" length="0">
    <dxf>
      <fill>
        <patternFill patternType="none">
          <bgColor indexed="65"/>
        </patternFill>
      </fill>
    </dxf>
  </rfmt>
  <rfmt sheetId="1" sqref="L389" start="0" length="0">
    <dxf>
      <fill>
        <patternFill patternType="none">
          <bgColor indexed="65"/>
        </patternFill>
      </fill>
    </dxf>
  </rfmt>
  <rfmt sheetId="1" sqref="A389:XFD389" start="0" length="0">
    <dxf>
      <fill>
        <patternFill patternType="none">
          <bgColor indexed="65"/>
        </patternFill>
      </fill>
    </dxf>
  </rfmt>
  <rcc rId="13139" sId="1" numFmtId="4">
    <nc r="G389">
      <v>1892.7318299999999</v>
    </nc>
  </rcc>
  <rcc rId="13140" sId="1">
    <oc r="G340">
      <f>G341+G361</f>
    </oc>
    <nc r="G340">
      <f>G341+G361+G379+G385</f>
    </nc>
  </rcc>
  <rrc rId="13141" sId="1" ref="A413:XFD414" action="insertRow"/>
  <rcc rId="13142" sId="1" odxf="1" dxf="1">
    <nc r="A413" t="inlineStr">
      <is>
        <t>На обеспечение развития и укрепления материально-технической базы домов культуры в населенных пунктах с числом жителей до 50 тысяч человек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3143" sId="1" odxf="1" dxf="1">
    <nc r="B413" t="inlineStr">
      <is>
        <t>973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3144" sId="1" odxf="1" dxf="1">
    <nc r="C413" t="inlineStr">
      <is>
        <t>08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3145" sId="1" odxf="1" dxf="1">
    <nc r="D413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3146" sId="1" odxf="1" dxf="1">
    <nc r="E413" t="inlineStr">
      <is>
        <t>08201 L4670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413" start="0" length="0">
    <dxf>
      <font>
        <i/>
        <name val="Times New Roman"/>
        <family val="1"/>
      </font>
    </dxf>
  </rfmt>
  <rcc rId="13147" sId="1" odxf="1" dxf="1">
    <nc r="G413">
      <f>G414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3148" sId="1">
    <nc r="A414" t="inlineStr">
      <is>
        <t>Субсидии автономным учреждениям на иные цели</t>
      </is>
    </nc>
  </rcc>
  <rcc rId="13149" sId="1">
    <nc r="B414" t="inlineStr">
      <is>
        <t>973</t>
      </is>
    </nc>
  </rcc>
  <rcc rId="13150" sId="1">
    <nc r="C414" t="inlineStr">
      <is>
        <t>08</t>
      </is>
    </nc>
  </rcc>
  <rcc rId="13151" sId="1">
    <nc r="D414" t="inlineStr">
      <is>
        <t>01</t>
      </is>
    </nc>
  </rcc>
  <rcc rId="13152" sId="1">
    <nc r="E414" t="inlineStr">
      <is>
        <t>08201 L4670</t>
      </is>
    </nc>
  </rcc>
  <rcc rId="13153" sId="1">
    <nc r="F414" t="inlineStr">
      <is>
        <t>622</t>
      </is>
    </nc>
  </rcc>
  <rcc rId="13154" sId="1" numFmtId="4">
    <nc r="G414">
      <v>934.82614999999998</v>
    </nc>
  </rcc>
  <rcc rId="13155" sId="1">
    <oc r="G410">
      <f>G415+G411</f>
    </oc>
    <nc r="G410">
      <f>G415+G411+G413</f>
    </nc>
  </rcc>
  <rcc rId="13156" sId="1" numFmtId="4">
    <oc r="G420">
      <v>700</v>
    </oc>
    <nc r="G420">
      <v>600</v>
    </nc>
  </rcc>
  <rrc rId="13157" sId="1" ref="A421:XFD421" action="insertRow"/>
  <rcc rId="13158" sId="1">
    <nc r="B421" t="inlineStr">
      <is>
        <t>973</t>
      </is>
    </nc>
  </rcc>
  <rcc rId="13159" sId="1">
    <nc r="C421" t="inlineStr">
      <is>
        <t>08</t>
      </is>
    </nc>
  </rcc>
  <rcc rId="13160" sId="1">
    <nc r="D421" t="inlineStr">
      <is>
        <t>01</t>
      </is>
    </nc>
  </rcc>
  <rcc rId="13161" sId="1">
    <nc r="E421" t="inlineStr">
      <is>
        <t>08401 83160</t>
      </is>
    </nc>
  </rcc>
  <rcc rId="13162" sId="1">
    <nc r="F421" t="inlineStr">
      <is>
        <t>350</t>
      </is>
    </nc>
  </rcc>
  <rcc rId="13163" sId="1" numFmtId="4">
    <nc r="G421">
      <v>100</v>
    </nc>
  </rcc>
  <rcc rId="13164" sId="1">
    <oc r="G419">
      <f>SUM(G420:G420)</f>
    </oc>
    <nc r="G419">
      <f>SUM(G420:G421)</f>
    </nc>
  </rcc>
  <rcc rId="13165" sId="1">
    <nc r="A421" t="inlineStr">
      <is>
        <t>Премии и гранты</t>
      </is>
    </nc>
  </rcc>
</revisions>
</file>

<file path=xl/revisions/revisionLog4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166" sId="1">
    <oc r="E459" t="inlineStr">
      <is>
        <t>09401 83890</t>
      </is>
    </oc>
    <nc r="E459" t="inlineStr">
      <is>
        <t>094Е8 72Р50</t>
      </is>
    </nc>
  </rcc>
  <rcc rId="13167" sId="1" odxf="1" dxf="1">
    <oc r="E460" t="inlineStr">
      <is>
        <t>09401 83890</t>
      </is>
    </oc>
    <nc r="E460" t="inlineStr">
      <is>
        <t>094Е8 72Р50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3168" sId="1" numFmtId="4">
    <oc r="G470">
      <v>233.1</v>
    </oc>
    <nc r="G470">
      <v>233.13</v>
    </nc>
  </rcc>
  <rcc rId="13169" sId="1" numFmtId="4">
    <oc r="G476">
      <f>1367.5+524.32788</f>
    </oc>
    <nc r="G476">
      <v>1891.80205</v>
    </nc>
  </rcc>
  <rcc rId="13170" sId="1" numFmtId="4">
    <oc r="G512">
      <v>140.15</v>
    </oc>
    <nc r="G512">
      <v>134.15</v>
    </nc>
  </rcc>
  <rcc rId="13171" sId="1" numFmtId="4">
    <oc r="G513">
      <f>215+0.05212</f>
    </oc>
    <nc r="G513">
      <v>221.05212</v>
    </nc>
  </rcc>
</revisions>
</file>

<file path=xl/revisions/revisionLog4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172" sId="1" numFmtId="4">
    <oc r="G567">
      <v>17.2</v>
    </oc>
    <nc r="G567">
      <v>17.2056</v>
    </nc>
  </rcc>
  <rcc rId="13173" sId="1" numFmtId="4">
    <oc r="G568">
      <v>5.2</v>
    </oc>
    <nc r="G568">
      <v>5.1960800000000003</v>
    </nc>
  </rcc>
  <rcc rId="13174" sId="1" numFmtId="4">
    <oc r="G570">
      <v>1493.4</v>
    </oc>
    <nc r="G570">
      <v>1493.4449999999999</v>
    </nc>
  </rcc>
  <rrc rId="13175" sId="1" ref="A578:XFD582" action="insertRow"/>
  <rcc rId="13176" sId="1" odxf="1" dxf="1">
    <nc r="A578" t="inlineStr">
      <is>
        <t>МП «Комплексное развитие сельских территорий в Селенгинском районе на 2023-2025 годы»</t>
      </is>
    </nc>
    <odxf>
      <fill>
        <patternFill>
          <bgColor indexed="41"/>
        </patternFill>
      </fill>
      <border outline="0">
        <left/>
        <right/>
        <top/>
        <bottom/>
      </border>
    </odxf>
    <ndxf>
      <fill>
        <patternFill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177" sId="1" odxf="1" dxf="1">
    <nc r="B578" t="inlineStr">
      <is>
        <t>977</t>
      </is>
    </nc>
    <odxf>
      <fill>
        <patternFill>
          <bgColor indexed="41"/>
        </patternFill>
      </fill>
    </odxf>
    <ndxf>
      <fill>
        <patternFill>
          <bgColor theme="0"/>
        </patternFill>
      </fill>
    </ndxf>
  </rcc>
  <rcc rId="13178" sId="1" odxf="1" dxf="1">
    <nc r="C578" t="inlineStr">
      <is>
        <t>05</t>
      </is>
    </nc>
    <odxf>
      <fill>
        <patternFill>
          <bgColor indexed="41"/>
        </patternFill>
      </fill>
    </odxf>
    <ndxf>
      <fill>
        <patternFill>
          <bgColor theme="0"/>
        </patternFill>
      </fill>
    </ndxf>
  </rcc>
  <rcc rId="13179" sId="1" odxf="1" dxf="1">
    <nc r="D578" t="inlineStr">
      <is>
        <t>03</t>
      </is>
    </nc>
    <odxf>
      <fill>
        <patternFill>
          <bgColor indexed="41"/>
        </patternFill>
      </fill>
    </odxf>
    <ndxf>
      <fill>
        <patternFill>
          <bgColor theme="0"/>
        </patternFill>
      </fill>
    </ndxf>
  </rcc>
  <rcc rId="13180" sId="1" odxf="1" dxf="1">
    <nc r="E578" t="inlineStr">
      <is>
        <t>06000 00000</t>
      </is>
    </nc>
    <odxf>
      <fill>
        <patternFill>
          <bgColor indexed="41"/>
        </patternFill>
      </fill>
    </odxf>
    <ndxf>
      <fill>
        <patternFill>
          <bgColor theme="0"/>
        </patternFill>
      </fill>
    </ndxf>
  </rcc>
  <rfmt sheetId="1" sqref="F578" start="0" length="0">
    <dxf>
      <fill>
        <patternFill>
          <bgColor theme="0"/>
        </patternFill>
      </fill>
    </dxf>
  </rfmt>
  <rcc rId="13181" sId="1" odxf="1" dxf="1">
    <nc r="G578">
      <f>G579</f>
    </nc>
    <odxf>
      <fill>
        <patternFill>
          <bgColor indexed="41"/>
        </patternFill>
      </fill>
    </odxf>
    <ndxf>
      <fill>
        <patternFill>
          <bgColor theme="0"/>
        </patternFill>
      </fill>
    </ndxf>
  </rcc>
  <rfmt sheetId="1" sqref="A579" start="0" length="0">
    <dxf>
      <font>
        <b val="0"/>
        <i/>
        <name val="Times New Roman"/>
        <family val="1"/>
      </font>
      <fill>
        <patternFill>
          <bgColor theme="0"/>
        </patternFill>
      </fill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3182" sId="1" odxf="1" dxf="1">
    <nc r="B579" t="inlineStr">
      <is>
        <t>977</t>
      </is>
    </nc>
    <odxf>
      <font>
        <b/>
        <i val="0"/>
        <name val="Times New Roman"/>
        <family val="1"/>
      </font>
      <fill>
        <patternFill>
          <bgColor indexed="41"/>
        </patternFill>
      </fill>
    </odxf>
    <ndxf>
      <font>
        <b val="0"/>
        <i/>
        <name val="Times New Roman"/>
        <family val="1"/>
      </font>
      <fill>
        <patternFill>
          <bgColor theme="0"/>
        </patternFill>
      </fill>
    </ndxf>
  </rcc>
  <rcc rId="13183" sId="1" odxf="1" dxf="1">
    <nc r="C579" t="inlineStr">
      <is>
        <t>05</t>
      </is>
    </nc>
    <odxf>
      <font>
        <b/>
        <i val="0"/>
        <name val="Times New Roman"/>
        <family val="1"/>
      </font>
      <fill>
        <patternFill>
          <bgColor indexed="41"/>
        </patternFill>
      </fill>
    </odxf>
    <ndxf>
      <font>
        <b val="0"/>
        <i/>
        <name val="Times New Roman"/>
        <family val="1"/>
      </font>
      <fill>
        <patternFill>
          <bgColor theme="0"/>
        </patternFill>
      </fill>
    </ndxf>
  </rcc>
  <rcc rId="13184" sId="1" odxf="1" dxf="1">
    <nc r="D579" t="inlineStr">
      <is>
        <t>03</t>
      </is>
    </nc>
    <odxf>
      <font>
        <b/>
        <i val="0"/>
        <name val="Times New Roman"/>
        <family val="1"/>
      </font>
      <fill>
        <patternFill>
          <bgColor indexed="41"/>
        </patternFill>
      </fill>
    </odxf>
    <ndxf>
      <font>
        <b val="0"/>
        <i/>
        <name val="Times New Roman"/>
        <family val="1"/>
      </font>
      <fill>
        <patternFill>
          <bgColor theme="0"/>
        </patternFill>
      </fill>
    </ndxf>
  </rcc>
  <rfmt sheetId="1" sqref="E579" start="0" length="0">
    <dxf>
      <font>
        <b val="0"/>
        <i/>
        <name val="Times New Roman"/>
        <family val="1"/>
      </font>
      <fill>
        <patternFill>
          <bgColor theme="0"/>
        </patternFill>
      </fill>
    </dxf>
  </rfmt>
  <rfmt sheetId="1" sqref="F579" start="0" length="0">
    <dxf>
      <fill>
        <patternFill>
          <bgColor theme="0"/>
        </patternFill>
      </fill>
    </dxf>
  </rfmt>
  <rcc rId="13185" sId="1" odxf="1" dxf="1">
    <nc r="G579">
      <f>G580</f>
    </nc>
    <odxf>
      <font>
        <b/>
        <name val="Times New Roman"/>
        <family val="1"/>
      </font>
      <fill>
        <patternFill>
          <bgColor indexed="41"/>
        </patternFill>
      </fill>
    </odxf>
    <ndxf>
      <font>
        <b val="0"/>
        <name val="Times New Roman"/>
        <family val="1"/>
      </font>
      <fill>
        <patternFill>
          <bgColor theme="0"/>
        </patternFill>
      </fill>
    </ndxf>
  </rcc>
  <rfmt sheetId="1" sqref="A580" start="0" length="0">
    <dxf>
      <font>
        <b val="0"/>
        <i/>
        <name val="Times New Roman"/>
        <family val="1"/>
      </font>
      <fill>
        <patternFill>
          <bgColor theme="0"/>
        </patternFill>
      </fill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3186" sId="1" odxf="1" dxf="1">
    <nc r="B580" t="inlineStr">
      <is>
        <t>977</t>
      </is>
    </nc>
    <odxf>
      <font>
        <b/>
        <i val="0"/>
        <name val="Times New Roman"/>
        <family val="1"/>
      </font>
      <fill>
        <patternFill>
          <bgColor indexed="41"/>
        </patternFill>
      </fill>
    </odxf>
    <ndxf>
      <font>
        <b val="0"/>
        <i/>
        <name val="Times New Roman"/>
        <family val="1"/>
      </font>
      <fill>
        <patternFill>
          <bgColor theme="0"/>
        </patternFill>
      </fill>
    </ndxf>
  </rcc>
  <rcc rId="13187" sId="1" odxf="1" dxf="1">
    <nc r="C580" t="inlineStr">
      <is>
        <t>05</t>
      </is>
    </nc>
    <odxf>
      <font>
        <b/>
        <i val="0"/>
        <name val="Times New Roman"/>
        <family val="1"/>
      </font>
      <fill>
        <patternFill>
          <bgColor indexed="41"/>
        </patternFill>
      </fill>
    </odxf>
    <ndxf>
      <font>
        <b val="0"/>
        <i/>
        <name val="Times New Roman"/>
        <family val="1"/>
      </font>
      <fill>
        <patternFill>
          <bgColor theme="0"/>
        </patternFill>
      </fill>
    </ndxf>
  </rcc>
  <rcc rId="13188" sId="1" odxf="1" dxf="1">
    <nc r="D580" t="inlineStr">
      <is>
        <t>03</t>
      </is>
    </nc>
    <odxf>
      <font>
        <b/>
        <i val="0"/>
        <name val="Times New Roman"/>
        <family val="1"/>
      </font>
      <fill>
        <patternFill>
          <bgColor indexed="41"/>
        </patternFill>
      </fill>
    </odxf>
    <ndxf>
      <font>
        <b val="0"/>
        <i/>
        <name val="Times New Roman"/>
        <family val="1"/>
      </font>
      <fill>
        <patternFill>
          <bgColor theme="0"/>
        </patternFill>
      </fill>
    </ndxf>
  </rcc>
  <rfmt sheetId="1" sqref="E580" start="0" length="0">
    <dxf>
      <font>
        <b val="0"/>
        <i/>
        <name val="Times New Roman"/>
        <family val="1"/>
      </font>
      <fill>
        <patternFill>
          <bgColor theme="0"/>
        </patternFill>
      </fill>
    </dxf>
  </rfmt>
  <rfmt sheetId="1" sqref="F580" start="0" length="0">
    <dxf>
      <fill>
        <patternFill>
          <bgColor theme="0"/>
        </patternFill>
      </fill>
    </dxf>
  </rfmt>
  <rfmt sheetId="1" sqref="G580" start="0" length="0">
    <dxf>
      <font>
        <b val="0"/>
        <name val="Times New Roman"/>
        <family val="1"/>
      </font>
      <fill>
        <patternFill>
          <bgColor theme="0"/>
        </patternFill>
      </fill>
    </dxf>
  </rfmt>
  <rfmt sheetId="1" sqref="A581" start="0" length="0">
    <dxf>
      <font>
        <b val="0"/>
        <color indexed="8"/>
        <name val="Times New Roman"/>
        <family val="1"/>
      </font>
      <fill>
        <patternFill>
          <bgColor theme="0"/>
        </patternFill>
      </fill>
      <alignment horizontal="left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3189" sId="1" odxf="1" dxf="1">
    <nc r="B581" t="inlineStr">
      <is>
        <t>977</t>
      </is>
    </nc>
    <odxf>
      <font>
        <b/>
        <name val="Times New Roman"/>
        <family val="1"/>
      </font>
      <fill>
        <patternFill>
          <bgColor indexed="41"/>
        </patternFill>
      </fill>
    </odxf>
    <ndxf>
      <font>
        <b val="0"/>
        <name val="Times New Roman"/>
        <family val="1"/>
      </font>
      <fill>
        <patternFill>
          <bgColor theme="0"/>
        </patternFill>
      </fill>
    </ndxf>
  </rcc>
  <rcc rId="13190" sId="1" odxf="1" dxf="1">
    <nc r="C581" t="inlineStr">
      <is>
        <t>05</t>
      </is>
    </nc>
    <odxf>
      <font>
        <b/>
        <name val="Times New Roman"/>
        <family val="1"/>
      </font>
      <fill>
        <patternFill>
          <bgColor indexed="41"/>
        </patternFill>
      </fill>
    </odxf>
    <ndxf>
      <font>
        <b val="0"/>
        <name val="Times New Roman"/>
        <family val="1"/>
      </font>
      <fill>
        <patternFill>
          <bgColor theme="0"/>
        </patternFill>
      </fill>
    </ndxf>
  </rcc>
  <rcc rId="13191" sId="1" odxf="1" dxf="1">
    <nc r="D581" t="inlineStr">
      <is>
        <t>03</t>
      </is>
    </nc>
    <odxf>
      <font>
        <b/>
        <name val="Times New Roman"/>
        <family val="1"/>
      </font>
      <fill>
        <patternFill>
          <bgColor indexed="41"/>
        </patternFill>
      </fill>
    </odxf>
    <ndxf>
      <font>
        <b val="0"/>
        <name val="Times New Roman"/>
        <family val="1"/>
      </font>
      <fill>
        <patternFill>
          <bgColor theme="0"/>
        </patternFill>
      </fill>
    </ndxf>
  </rcc>
  <rfmt sheetId="1" sqref="E581" start="0" length="0">
    <dxf>
      <font>
        <b val="0"/>
        <name val="Times New Roman"/>
        <family val="1"/>
      </font>
      <fill>
        <patternFill>
          <bgColor theme="0"/>
        </patternFill>
      </fill>
    </dxf>
  </rfmt>
  <rfmt sheetId="1" sqref="F581" start="0" length="0">
    <dxf>
      <font>
        <b val="0"/>
        <name val="Times New Roman"/>
        <family val="1"/>
      </font>
      <fill>
        <patternFill>
          <bgColor theme="0"/>
        </patternFill>
      </fill>
    </dxf>
  </rfmt>
  <rfmt sheetId="1" sqref="G581" start="0" length="0">
    <dxf>
      <font>
        <b val="0"/>
        <name val="Times New Roman"/>
        <family val="1"/>
      </font>
      <fill>
        <patternFill>
          <bgColor theme="0"/>
        </patternFill>
      </fill>
    </dxf>
  </rfmt>
  <rcc rId="13192" sId="1" odxf="1" dxf="1">
    <nc r="A582" t="inlineStr">
      <is>
        <t>Иные межбюджетные трансферты</t>
      </is>
    </nc>
    <odxf>
      <font>
        <b/>
        <name val="Times New Roman"/>
        <family val="1"/>
      </font>
      <fill>
        <patternFill>
          <bgColor indexed="41"/>
        </patternFill>
      </fill>
      <alignment horizontal="general"/>
      <border outline="0">
        <left/>
        <right/>
        <top/>
        <bottom/>
      </border>
    </odxf>
    <ndxf>
      <font>
        <b val="0"/>
        <color indexed="8"/>
        <name val="Times New Roman"/>
        <family val="1"/>
      </font>
      <fill>
        <patternFill>
          <bgColor indexed="65"/>
        </patternFill>
      </fill>
      <alignment horizontal="left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193" sId="1" odxf="1" dxf="1">
    <nc r="B582" t="inlineStr">
      <is>
        <t>977</t>
      </is>
    </nc>
    <odxf>
      <font>
        <b/>
        <name val="Times New Roman"/>
        <family val="1"/>
      </font>
      <fill>
        <patternFill>
          <bgColor indexed="41"/>
        </patternFill>
      </fill>
    </odxf>
    <ndxf>
      <font>
        <b val="0"/>
        <name val="Times New Roman"/>
        <family val="1"/>
      </font>
      <fill>
        <patternFill>
          <bgColor theme="0"/>
        </patternFill>
      </fill>
    </ndxf>
  </rcc>
  <rcc rId="13194" sId="1" odxf="1" dxf="1">
    <nc r="C582" t="inlineStr">
      <is>
        <t>05</t>
      </is>
    </nc>
    <odxf>
      <font>
        <b/>
        <name val="Times New Roman"/>
        <family val="1"/>
      </font>
      <fill>
        <patternFill>
          <bgColor indexed="41"/>
        </patternFill>
      </fill>
    </odxf>
    <ndxf>
      <font>
        <b val="0"/>
        <name val="Times New Roman"/>
        <family val="1"/>
      </font>
      <fill>
        <patternFill>
          <bgColor theme="0"/>
        </patternFill>
      </fill>
    </ndxf>
  </rcc>
  <rcc rId="13195" sId="1" odxf="1" dxf="1">
    <nc r="D582" t="inlineStr">
      <is>
        <t>03</t>
      </is>
    </nc>
    <odxf>
      <font>
        <b/>
        <name val="Times New Roman"/>
        <family val="1"/>
      </font>
      <fill>
        <patternFill>
          <bgColor indexed="41"/>
        </patternFill>
      </fill>
    </odxf>
    <ndxf>
      <font>
        <b val="0"/>
        <name val="Times New Roman"/>
        <family val="1"/>
      </font>
      <fill>
        <patternFill>
          <bgColor theme="0"/>
        </patternFill>
      </fill>
    </ndxf>
  </rcc>
  <rcc rId="13196" sId="1" odxf="1" dxf="1">
    <nc r="E582" t="inlineStr">
      <is>
        <t>06060 L5760</t>
      </is>
    </nc>
    <odxf>
      <font>
        <b/>
        <name val="Times New Roman"/>
        <family val="1"/>
      </font>
      <fill>
        <patternFill>
          <bgColor indexed="41"/>
        </patternFill>
      </fill>
    </odxf>
    <ndxf>
      <font>
        <b val="0"/>
        <name val="Times New Roman"/>
        <family val="1"/>
      </font>
      <fill>
        <patternFill>
          <bgColor theme="0"/>
        </patternFill>
      </fill>
    </ndxf>
  </rcc>
  <rcc rId="13197" sId="1" odxf="1" dxf="1">
    <nc r="F582" t="inlineStr">
      <is>
        <t>540</t>
      </is>
    </nc>
    <odxf>
      <font>
        <b/>
        <name val="Times New Roman"/>
        <family val="1"/>
      </font>
      <fill>
        <patternFill>
          <bgColor indexed="41"/>
        </patternFill>
      </fill>
    </odxf>
    <ndxf>
      <font>
        <b val="0"/>
        <name val="Times New Roman"/>
        <family val="1"/>
      </font>
      <fill>
        <patternFill>
          <bgColor theme="0"/>
        </patternFill>
      </fill>
    </ndxf>
  </rcc>
  <rfmt sheetId="1" sqref="G582" start="0" length="0">
    <dxf>
      <font>
        <b val="0"/>
        <name val="Times New Roman"/>
        <family val="1"/>
      </font>
      <fill>
        <patternFill>
          <bgColor theme="0"/>
        </patternFill>
      </fill>
    </dxf>
  </rfmt>
  <rcc rId="13198" sId="1">
    <nc r="E579" t="inlineStr">
      <is>
        <t>06030 00000</t>
      </is>
    </nc>
  </rcc>
  <rcc rId="13199" sId="1" xfDxf="1" dxf="1">
    <nc r="A579" t="inlineStr">
      <is>
        <t>Основное мероприятие "Реализация мероприятий ведомственной целевой программы "Современный облик сельских территорий" государственной программы "Комплексное развитие сельских территорий""</t>
      </is>
    </nc>
    <ndxf>
      <font>
        <i/>
        <name val="Times New Roman"/>
        <family val="1"/>
      </font>
      <fill>
        <patternFill patternType="solid">
          <bgColor theme="0"/>
        </patternFill>
      </fill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200" sId="1">
    <nc r="E580" t="inlineStr">
      <is>
        <t>06038 00000</t>
      </is>
    </nc>
  </rcc>
  <rcc rId="13201" sId="1" xfDxf="1" dxf="1">
    <nc r="A580" t="inlineStr">
      <is>
        <t>Благоустройство сельских территорий (Выполнение работ по установке спортивной площадки по ул.Ленина д.12 у.Харгана, Селенгинский район, Республика Бурятия)</t>
      </is>
    </nc>
    <ndxf>
      <font>
        <i/>
        <name val="Times New Roman"/>
        <family val="1"/>
      </font>
      <fill>
        <patternFill patternType="solid">
          <bgColor theme="0"/>
        </patternFill>
      </fill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202" sId="1">
    <nc r="E581" t="inlineStr">
      <is>
        <t>06038 L5760</t>
      </is>
    </nc>
  </rcc>
  <rcc rId="13203" sId="1" xfDxf="1" dxf="1">
    <nc r="A581" t="inlineStr">
      <is>
        <t>Обеспечение комплексного развития сельских территорий</t>
      </is>
    </nc>
    <ndxf>
      <font>
        <color indexed="8"/>
        <name val="Times New Roman"/>
        <family val="1"/>
      </font>
      <fill>
        <patternFill patternType="solid">
          <bgColor theme="0"/>
        </patternFill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A579:G581" start="0" length="2147483647">
    <dxf>
      <font>
        <i/>
      </font>
    </dxf>
  </rfmt>
  <rcc rId="13204" sId="1" numFmtId="4">
    <nc r="G582">
      <v>3213.75</v>
    </nc>
  </rcc>
  <rcc rId="13205" sId="1" numFmtId="4">
    <nc r="G581">
      <f>G582</f>
    </nc>
  </rcc>
  <rcc rId="13206" sId="1">
    <nc r="G580">
      <f>G581</f>
    </nc>
  </rcc>
  <rcc rId="13207" sId="1">
    <oc r="G577">
      <f>G587+G583</f>
    </oc>
    <nc r="G577">
      <f>G587+G583+G578</f>
    </nc>
  </rcc>
  <rcc rId="13208" sId="1">
    <oc r="E584" t="inlineStr">
      <is>
        <t>160F2 00000</t>
      </is>
    </oc>
    <nc r="E584" t="inlineStr">
      <is>
        <t>160И4 00000</t>
      </is>
    </nc>
  </rcc>
  <rcc rId="13209" sId="1">
    <oc r="E585" t="inlineStr">
      <is>
        <t>160F2 55550</t>
      </is>
    </oc>
    <nc r="E585" t="inlineStr">
      <is>
        <t>160И4 55550</t>
      </is>
    </nc>
  </rcc>
  <rcc rId="13210" sId="1">
    <oc r="E586" t="inlineStr">
      <is>
        <t>160F2 55550</t>
      </is>
    </oc>
    <nc r="E586" t="inlineStr">
      <is>
        <t>160И4 55550</t>
      </is>
    </nc>
  </rcc>
  <rcc rId="13211" sId="1" numFmtId="4">
    <oc r="G586">
      <f>17551.7+17.552</f>
    </oc>
    <nc r="G586">
      <v>17569.216</v>
    </nc>
  </rcc>
  <rcc rId="13212" sId="1" numFmtId="4">
    <oc r="G590">
      <v>8886.66</v>
    </oc>
    <nc r="G590">
      <v>19975.82761</v>
    </nc>
  </rcc>
  <rcc rId="13213" sId="1" numFmtId="4">
    <oc r="G595">
      <f>263664.7</f>
    </oc>
    <nc r="G595">
      <v>263664.65000000002</v>
    </nc>
  </rcc>
  <rcc rId="13214" sId="1" numFmtId="4">
    <oc r="G600">
      <f>9466.1+127.9224</f>
    </oc>
    <nc r="G600">
      <v>9593.9830000000002</v>
    </nc>
  </rcc>
  <rcc rId="13215" sId="1">
    <oc r="E604" t="inlineStr">
      <is>
        <t>99900 51560</t>
      </is>
    </oc>
    <nc r="E604" t="inlineStr">
      <is>
        <t>99900 L1560</t>
      </is>
    </nc>
  </rcc>
  <rcc rId="13216" sId="1">
    <oc r="E603" t="inlineStr">
      <is>
        <t>99900 51560</t>
      </is>
    </oc>
    <nc r="E603" t="inlineStr">
      <is>
        <t>99900 L1560</t>
      </is>
    </nc>
  </rcc>
  <rcc rId="13217" sId="1">
    <oc r="F606" t="inlineStr">
      <is>
        <t>собств</t>
      </is>
    </oc>
    <nc r="F606"/>
  </rcc>
  <rcc rId="13218" sId="1">
    <oc r="G606">
      <f>237741.46+1947.46</f>
    </oc>
    <nc r="G606"/>
  </rcc>
  <rcc rId="13219" sId="1">
    <oc r="F607" t="inlineStr">
      <is>
        <t>безвозм</t>
      </is>
    </oc>
    <nc r="F607"/>
  </rcc>
  <rcc rId="13220" sId="1">
    <oc r="F608" t="inlineStr">
      <is>
        <t>дотация</t>
      </is>
    </oc>
    <nc r="F608"/>
  </rcc>
  <rcc rId="13221" sId="1">
    <oc r="G608">
      <v>213138.1</v>
    </oc>
    <nc r="G608"/>
  </rcc>
  <rcc rId="13222" sId="1">
    <oc r="F609" t="inlineStr">
      <is>
        <t>сиро</t>
      </is>
    </oc>
    <nc r="F609"/>
  </rcc>
  <rcc rId="13223" sId="1">
    <oc r="F610" t="inlineStr">
      <is>
        <t>пер полн</t>
      </is>
    </oc>
    <nc r="F610"/>
  </rcc>
  <rcc rId="13224" sId="1">
    <oc r="G610">
      <f>84+315+2864</f>
    </oc>
    <nc r="G610"/>
  </rcc>
  <rcc rId="13225" sId="1">
    <oc r="F611" t="inlineStr">
      <is>
        <t>итого</t>
      </is>
    </oc>
    <nc r="F611"/>
  </rcc>
  <rcc rId="13226" sId="1">
    <oc r="G611">
      <f>G607+G608+G609+G610+G606</f>
    </oc>
    <nc r="G611"/>
  </rcc>
  <rcc rId="13227" sId="1">
    <oc r="F612" t="inlineStr">
      <is>
        <t>минус кредит</t>
      </is>
    </oc>
    <nc r="F612"/>
  </rcc>
  <rcc rId="13228" sId="1">
    <oc r="G612">
      <f>7900+1600+4590</f>
    </oc>
    <nc r="G612"/>
  </rcc>
  <rcc rId="13229" sId="1">
    <oc r="G613">
      <f>G611-G612</f>
    </oc>
    <nc r="G613"/>
  </rcc>
  <rcc rId="13230" sId="1">
    <oc r="G615">
      <f>G605-G613</f>
    </oc>
    <nc r="G615"/>
  </rcc>
  <rcc rId="13231" sId="1" numFmtId="34">
    <oc r="G607">
      <v>1651956.7</v>
    </oc>
    <nc r="G607">
      <v>2315580.2916199998</v>
    </nc>
  </rcc>
  <rcc rId="13232" sId="1" odxf="1" dxf="1">
    <oc r="G609">
      <v>185167.2</v>
    </oc>
    <nc r="G609">
      <f>G605-G607</f>
    </nc>
    <ndxf>
      <numFmt numFmtId="167" formatCode="_-* #,##0.00000\ _₽_-;\-* #,##0.00000\ _₽_-;_-* &quot;-&quot;?????\ _₽_-;_-@_-"/>
    </ndxf>
  </rcc>
  <rcv guid="{F5AA4F86-B486-4943-8417-E7BB5F004EDE}" action="delete"/>
  <rdn rId="0" localSheetId="1" customView="1" name="Z_F5AA4F86_B486_4943_8417_E7BB5F004EDE_.wvu.PrintArea" hidden="1" oldHidden="1">
    <formula>Ведом.структура!$A$1:$G$605</formula>
    <oldFormula>Ведом.структура!$A$1:$G$605</oldFormula>
  </rdn>
  <rdn rId="0" localSheetId="1" customView="1" name="Z_F5AA4F86_B486_4943_8417_E7BB5F004EDE_.wvu.FilterData" hidden="1" oldHidden="1">
    <formula>Ведом.структура!$A$13:$G$613</formula>
    <oldFormula>Ведом.структура!$A$13:$G$613</oldFormula>
  </rdn>
  <rcv guid="{F5AA4F86-B486-4943-8417-E7BB5F004EDE}" action="add"/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I577" start="0" length="0">
    <dxf>
      <numFmt numFmtId="167" formatCode="_-* #,##0.00000\ _₽_-;\-* #,##0.00000\ _₽_-;_-* &quot;-&quot;?????\ _₽_-;_-@_-"/>
    </dxf>
  </rfmt>
  <rcc rId="5455" sId="1" numFmtId="4">
    <oc r="G575">
      <v>1205556</v>
    </oc>
    <nc r="G575">
      <f>1205556+15795.13+84+2336.9+308.9</f>
    </nc>
  </rcc>
  <rcv guid="{73FC67B9-3A5E-4402-A781-D3BF0209130F}" action="delete"/>
  <rdn rId="0" localSheetId="1" customView="1" name="Z_73FC67B9_3A5E_4402_A781_D3BF0209130F_.wvu.PrintArea" hidden="1" oldHidden="1">
    <formula>Ведом.структура!$A$5:$G$571</formula>
    <oldFormula>Ведом.структура!$A$5:$G$571</oldFormula>
  </rdn>
  <rdn rId="0" localSheetId="1" customView="1" name="Z_73FC67B9_3A5E_4402_A781_D3BF0209130F_.wvu.FilterData" hidden="1" oldHidden="1">
    <formula>Ведом.структура!$A$20:$J$569</formula>
    <oldFormula>Ведом.структура!$A$20:$J$569</oldFormula>
  </rdn>
  <rcv guid="{73FC67B9-3A5E-4402-A781-D3BF0209130F}" action="add"/>
</revisions>
</file>

<file path=xl/revisions/revisionLog4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3235" sId="1" ref="A605:XFD610" action="insertRow"/>
  <rcc rId="13236" sId="1" odxf="1" dxf="1">
    <nc r="A605" t="inlineStr">
      <is>
        <t>МЕЖБЮДЖЕТНЫЕ ТРАНСФЕРТЫ ОБЩЕГО ХАРАКТЕРА БЮДЖЕТАМ БЮДЖЕТНОЙ СИСТЕМЫ РОССИЙСКОЙ ФЕДЕРАЦИИ</t>
      </is>
    </nc>
    <odxf>
      <font>
        <b val="0"/>
        <name val="Times New Roman"/>
        <family val="1"/>
      </font>
      <fill>
        <patternFill patternType="none">
          <bgColor indexed="65"/>
        </patternFill>
      </fill>
      <alignment horizontal="general"/>
    </odxf>
    <ndxf>
      <font>
        <b/>
        <name val="Times New Roman"/>
        <family val="1"/>
      </font>
      <fill>
        <patternFill patternType="solid">
          <bgColor indexed="15"/>
        </patternFill>
      </fill>
      <alignment horizontal="left"/>
    </ndxf>
  </rcc>
  <rcc rId="13237" sId="1" odxf="1" dxf="1">
    <nc r="B605" t="inlineStr">
      <is>
        <t>977</t>
      </is>
    </nc>
    <odxf>
      <font>
        <b val="0"/>
        <name val="Times New Roman"/>
        <family val="1"/>
      </font>
      <fill>
        <patternFill>
          <bgColor theme="0"/>
        </patternFill>
      </fill>
    </odxf>
    <ndxf>
      <font>
        <b/>
        <name val="Times New Roman"/>
        <family val="1"/>
      </font>
      <fill>
        <patternFill>
          <bgColor indexed="15"/>
        </patternFill>
      </fill>
    </ndxf>
  </rcc>
  <rcc rId="13238" sId="1" odxf="1" dxf="1">
    <nc r="C605" t="inlineStr">
      <is>
        <t>14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15"/>
        </patternFill>
      </fill>
    </ndxf>
  </rcc>
  <rfmt sheetId="1" sqref="D605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E605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F605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cc rId="13239" sId="1" odxf="1" dxf="1">
    <nc r="G605">
      <f>G606</f>
    </nc>
    <odxf>
      <font>
        <b val="0"/>
        <name val="Times New Roman"/>
        <family val="1"/>
      </font>
      <fill>
        <patternFill patternType="none">
          <bgColor indexed="65"/>
        </patternFill>
      </fill>
      <alignment wrapText="0"/>
    </odxf>
    <ndxf>
      <font>
        <b/>
        <name val="Times New Roman"/>
        <family val="1"/>
      </font>
      <fill>
        <patternFill patternType="solid">
          <bgColor indexed="15"/>
        </patternFill>
      </fill>
      <alignment wrapText="1"/>
    </ndxf>
  </rcc>
  <rcc rId="13240" sId="1" odxf="1" dxf="1">
    <nc r="A606" t="inlineStr">
      <is>
        <t>Прочие межбюджетные трансферты общего характера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13241" sId="1" odxf="1" dxf="1">
    <nc r="B606" t="inlineStr">
      <is>
        <t>977</t>
      </is>
    </nc>
    <odxf>
      <font>
        <b val="0"/>
        <name val="Times New Roman"/>
        <family val="1"/>
      </font>
      <fill>
        <patternFill>
          <bgColor theme="0"/>
        </patternFill>
      </fill>
    </odxf>
    <ndxf>
      <font>
        <b/>
        <name val="Times New Roman"/>
        <family val="1"/>
      </font>
      <fill>
        <patternFill>
          <bgColor indexed="41"/>
        </patternFill>
      </fill>
    </ndxf>
  </rcc>
  <rcc rId="13242" sId="1" odxf="1" dxf="1">
    <nc r="C606" t="inlineStr">
      <is>
        <t>14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13243" sId="1" odxf="1" dxf="1">
    <nc r="D606" t="inlineStr">
      <is>
        <t>03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fmt sheetId="1" sqref="E606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F606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G606" start="0" length="0">
    <dxf>
      <font>
        <b/>
        <name val="Times New Roman"/>
        <family val="1"/>
      </font>
      <fill>
        <patternFill patternType="solid">
          <bgColor indexed="41"/>
        </patternFill>
      </fill>
      <alignment wrapText="1"/>
    </dxf>
  </rfmt>
  <rcc rId="13244" sId="1" odxf="1" dxf="1">
    <nc r="A607" t="inlineStr">
      <is>
        <t>Муниципальная программа " Благоустройство территорий муниципальных образований Селенгинского района на 2021 и плановый период 2022-2025гг."</t>
      </is>
    </nc>
    <odxf>
      <font>
        <b val="0"/>
        <i val="0"/>
        <name val="Times New Roman"/>
        <family val="1"/>
      </font>
      <fill>
        <patternFill patternType="none">
          <bgColor indexed="65"/>
        </patternFill>
      </fill>
    </odxf>
    <ndxf>
      <font>
        <b/>
        <i/>
        <name val="Times New Roman"/>
        <family val="1"/>
      </font>
      <fill>
        <patternFill patternType="solid">
          <bgColor theme="0"/>
        </patternFill>
      </fill>
    </ndxf>
  </rcc>
  <rcc rId="13245" sId="1" odxf="1" dxf="1">
    <nc r="B607" t="inlineStr">
      <is>
        <t>977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cc rId="13246" sId="1" odxf="1" dxf="1">
    <nc r="C607" t="inlineStr">
      <is>
        <t>14</t>
      </is>
    </nc>
    <odxf>
      <font>
        <b val="0"/>
        <i val="0"/>
        <name val="Times New Roman"/>
        <family val="1"/>
      </font>
      <fill>
        <patternFill patternType="none">
          <bgColor indexed="65"/>
        </patternFill>
      </fill>
    </odxf>
    <ndxf>
      <font>
        <b/>
        <i/>
        <name val="Times New Roman"/>
        <family val="1"/>
      </font>
      <fill>
        <patternFill patternType="solid">
          <bgColor theme="0"/>
        </patternFill>
      </fill>
    </ndxf>
  </rcc>
  <rcc rId="13247" sId="1" odxf="1" dxf="1">
    <nc r="D607" t="inlineStr">
      <is>
        <t>03</t>
      </is>
    </nc>
    <odxf>
      <font>
        <b val="0"/>
        <i val="0"/>
        <name val="Times New Roman"/>
        <family val="1"/>
      </font>
      <fill>
        <patternFill patternType="none">
          <bgColor indexed="65"/>
        </patternFill>
      </fill>
    </odxf>
    <ndxf>
      <font>
        <b/>
        <i/>
        <name val="Times New Roman"/>
        <family val="1"/>
      </font>
      <fill>
        <patternFill patternType="solid">
          <bgColor theme="0"/>
        </patternFill>
      </fill>
    </ndxf>
  </rcc>
  <rcc rId="13248" sId="1" odxf="1" dxf="1">
    <nc r="E607" t="inlineStr">
      <is>
        <t>19000 00000</t>
      </is>
    </nc>
    <odxf>
      <font>
        <b val="0"/>
        <i val="0"/>
        <name val="Times New Roman"/>
        <family val="1"/>
      </font>
      <fill>
        <patternFill patternType="none">
          <bgColor indexed="65"/>
        </patternFill>
      </fill>
    </odxf>
    <ndxf>
      <font>
        <b/>
        <i/>
        <name val="Times New Roman"/>
        <family val="1"/>
      </font>
      <fill>
        <patternFill patternType="solid">
          <bgColor theme="0"/>
        </patternFill>
      </fill>
    </ndxf>
  </rcc>
  <rfmt sheetId="1" sqref="F607" start="0" length="0">
    <dxf>
      <font>
        <b/>
        <i/>
        <name val="Times New Roman"/>
        <family val="1"/>
      </font>
      <fill>
        <patternFill patternType="solid">
          <bgColor theme="0"/>
        </patternFill>
      </fill>
    </dxf>
  </rfmt>
  <rcc rId="13249" sId="1" odxf="1" dxf="1">
    <nc r="G607">
      <f>G608</f>
    </nc>
    <odxf>
      <font>
        <b val="0"/>
        <i val="0"/>
        <name val="Times New Roman"/>
        <family val="1"/>
      </font>
      <fill>
        <patternFill patternType="none">
          <bgColor indexed="65"/>
        </patternFill>
      </fill>
      <alignment wrapText="0"/>
    </odxf>
    <ndxf>
      <font>
        <b/>
        <i/>
        <name val="Times New Roman"/>
        <family val="1"/>
      </font>
      <fill>
        <patternFill patternType="solid">
          <bgColor theme="0"/>
        </patternFill>
      </fill>
      <alignment wrapText="1"/>
    </ndxf>
  </rcc>
  <rfmt sheetId="1" sqref="H607" start="0" length="0">
    <dxf>
      <font>
        <b/>
        <i/>
        <name val="Times New Roman CYR"/>
        <family val="1"/>
      </font>
      <fill>
        <patternFill patternType="solid">
          <bgColor theme="0"/>
        </patternFill>
      </fill>
    </dxf>
  </rfmt>
  <rfmt sheetId="1" sqref="I607" start="0" length="0">
    <dxf>
      <font>
        <b/>
        <i/>
        <name val="Times New Roman CYR"/>
        <family val="1"/>
      </font>
      <fill>
        <patternFill patternType="solid">
          <bgColor theme="0"/>
        </patternFill>
      </fill>
    </dxf>
  </rfmt>
  <rfmt sheetId="1" sqref="J607" start="0" length="0">
    <dxf>
      <font>
        <b/>
        <i/>
        <name val="Times New Roman CYR"/>
        <family val="1"/>
      </font>
      <fill>
        <patternFill patternType="solid">
          <bgColor theme="0"/>
        </patternFill>
      </fill>
    </dxf>
  </rfmt>
  <rfmt sheetId="1" sqref="K607" start="0" length="0">
    <dxf>
      <font>
        <b/>
        <i/>
        <name val="Times New Roman CYR"/>
        <family val="1"/>
      </font>
      <fill>
        <patternFill patternType="solid">
          <bgColor theme="0"/>
        </patternFill>
      </fill>
    </dxf>
  </rfmt>
  <rfmt sheetId="1" sqref="L607" start="0" length="0">
    <dxf>
      <font>
        <b/>
        <i/>
        <name val="Times New Roman CYR"/>
        <family val="1"/>
      </font>
      <fill>
        <patternFill patternType="solid">
          <bgColor theme="0"/>
        </patternFill>
      </fill>
    </dxf>
  </rfmt>
  <rfmt sheetId="1" sqref="A607:XFD607" start="0" length="0">
    <dxf>
      <font>
        <b/>
        <i/>
        <name val="Times New Roman CYR"/>
        <family val="1"/>
      </font>
      <fill>
        <patternFill patternType="solid">
          <bgColor theme="0"/>
        </patternFill>
      </fill>
    </dxf>
  </rfmt>
  <rcc rId="13250" sId="1" odxf="1" dxf="1">
    <nc r="A608" t="inlineStr">
      <is>
        <t xml:space="preserve">Основное мероприятие "Благоустройство территории во всех населенных пунктах МО СП 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3251" sId="1" odxf="1" dxf="1">
    <nc r="B608" t="inlineStr">
      <is>
        <t>977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3252" sId="1" odxf="1" dxf="1">
    <nc r="C608" t="inlineStr">
      <is>
        <t>14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3253" sId="1" odxf="1" dxf="1">
    <nc r="D608" t="inlineStr">
      <is>
        <t>03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3254" sId="1" odxf="1" dxf="1">
    <nc r="E608" t="inlineStr">
      <is>
        <t>19001 00000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fmt sheetId="1" sqref="F608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cc rId="13255" sId="1" odxf="1" dxf="1">
    <nc r="G608">
      <f>G609</f>
    </nc>
    <odxf>
      <font>
        <i val="0"/>
        <name val="Times New Roman"/>
        <family val="1"/>
      </font>
      <fill>
        <patternFill patternType="none">
          <bgColor indexed="65"/>
        </patternFill>
      </fill>
      <alignment wrapText="0"/>
    </odxf>
    <ndxf>
      <font>
        <i/>
        <name val="Times New Roman"/>
        <family val="1"/>
      </font>
      <fill>
        <patternFill patternType="solid">
          <bgColor theme="0"/>
        </patternFill>
      </fill>
      <alignment wrapText="1"/>
    </ndxf>
  </rcc>
  <rfmt sheetId="1" sqref="H608" start="0" length="0">
    <dxf>
      <font>
        <i/>
        <name val="Times New Roman CYR"/>
        <family val="1"/>
      </font>
      <fill>
        <patternFill patternType="solid">
          <bgColor theme="0"/>
        </patternFill>
      </fill>
    </dxf>
  </rfmt>
  <rfmt sheetId="1" sqref="I608" start="0" length="0">
    <dxf>
      <font>
        <i/>
        <name val="Times New Roman CYR"/>
        <family val="1"/>
      </font>
      <fill>
        <patternFill patternType="solid">
          <bgColor theme="0"/>
        </patternFill>
      </fill>
    </dxf>
  </rfmt>
  <rfmt sheetId="1" sqref="J608" start="0" length="0">
    <dxf>
      <font>
        <i/>
        <name val="Times New Roman CYR"/>
        <family val="1"/>
      </font>
      <fill>
        <patternFill patternType="solid">
          <bgColor theme="0"/>
        </patternFill>
      </fill>
    </dxf>
  </rfmt>
  <rfmt sheetId="1" sqref="K608" start="0" length="0">
    <dxf>
      <font>
        <i/>
        <name val="Times New Roman CYR"/>
        <family val="1"/>
      </font>
      <fill>
        <patternFill patternType="solid">
          <bgColor theme="0"/>
        </patternFill>
      </fill>
    </dxf>
  </rfmt>
  <rfmt sheetId="1" sqref="L608" start="0" length="0">
    <dxf>
      <font>
        <i/>
        <name val="Times New Roman CYR"/>
        <family val="1"/>
      </font>
      <fill>
        <patternFill patternType="solid">
          <bgColor theme="0"/>
        </patternFill>
      </fill>
    </dxf>
  </rfmt>
  <rfmt sheetId="1" sqref="A608:XFD608" start="0" length="0">
    <dxf>
      <font>
        <i/>
        <name val="Times New Roman CYR"/>
        <family val="1"/>
      </font>
      <fill>
        <patternFill patternType="solid">
          <bgColor theme="0"/>
        </patternFill>
      </fill>
    </dxf>
  </rfmt>
  <rcc rId="13256" sId="1" odxf="1" dxf="1">
    <nc r="A609" t="inlineStr">
      <is>
        <t>На  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3257" sId="1" odxf="1" dxf="1">
    <nc r="B609" t="inlineStr">
      <is>
        <t>977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3258" sId="1" odxf="1" dxf="1">
    <nc r="C609" t="inlineStr">
      <is>
        <t>14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3259" sId="1" odxf="1" dxf="1">
    <nc r="D609" t="inlineStr">
      <is>
        <t>03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3260" sId="1" odxf="1" dxf="1">
    <nc r="E609" t="inlineStr">
      <is>
        <t>19001 S2140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fmt sheetId="1" sqref="F609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cc rId="13261" sId="1" odxf="1" dxf="1">
    <nc r="G609">
      <f>G610</f>
    </nc>
    <odxf>
      <font>
        <i val="0"/>
        <name val="Times New Roman"/>
        <family val="1"/>
      </font>
      <fill>
        <patternFill patternType="none">
          <bgColor indexed="65"/>
        </patternFill>
      </fill>
      <alignment wrapText="0"/>
    </odxf>
    <ndxf>
      <font>
        <i/>
        <name val="Times New Roman"/>
        <family val="1"/>
      </font>
      <fill>
        <patternFill patternType="solid">
          <bgColor theme="0"/>
        </patternFill>
      </fill>
      <alignment wrapText="1"/>
    </ndxf>
  </rcc>
  <rfmt sheetId="1" sqref="H609" start="0" length="0">
    <dxf>
      <font>
        <i/>
        <name val="Times New Roman CYR"/>
        <family val="1"/>
      </font>
      <fill>
        <patternFill patternType="solid">
          <bgColor theme="0"/>
        </patternFill>
      </fill>
    </dxf>
  </rfmt>
  <rfmt sheetId="1" sqref="I609" start="0" length="0">
    <dxf>
      <font>
        <i/>
        <name val="Times New Roman CYR"/>
        <family val="1"/>
      </font>
      <fill>
        <patternFill patternType="solid">
          <bgColor theme="0"/>
        </patternFill>
      </fill>
    </dxf>
  </rfmt>
  <rfmt sheetId="1" sqref="J609" start="0" length="0">
    <dxf>
      <font>
        <i/>
        <name val="Times New Roman CYR"/>
        <family val="1"/>
      </font>
      <fill>
        <patternFill patternType="solid">
          <bgColor theme="0"/>
        </patternFill>
      </fill>
    </dxf>
  </rfmt>
  <rfmt sheetId="1" sqref="K609" start="0" length="0">
    <dxf>
      <font>
        <i/>
        <name val="Times New Roman CYR"/>
        <family val="1"/>
      </font>
      <fill>
        <patternFill patternType="solid">
          <bgColor theme="0"/>
        </patternFill>
      </fill>
    </dxf>
  </rfmt>
  <rfmt sheetId="1" sqref="L609" start="0" length="0">
    <dxf>
      <font>
        <i/>
        <name val="Times New Roman CYR"/>
        <family val="1"/>
      </font>
      <fill>
        <patternFill patternType="solid">
          <bgColor theme="0"/>
        </patternFill>
      </fill>
    </dxf>
  </rfmt>
  <rfmt sheetId="1" sqref="A609:XFD609" start="0" length="0">
    <dxf>
      <font>
        <i/>
        <name val="Times New Roman CYR"/>
        <family val="1"/>
      </font>
      <fill>
        <patternFill patternType="solid">
          <bgColor theme="0"/>
        </patternFill>
      </fill>
    </dxf>
  </rfmt>
  <rcc rId="13262" sId="1" odxf="1" dxf="1">
    <nc r="A610" t="inlineStr">
      <is>
        <t>Иные межбюджетные трансферты</t>
      </is>
    </nc>
    <odxf>
      <fill>
        <patternFill patternType="none">
          <bgColor indexed="65"/>
        </patternFill>
      </fill>
      <alignment horizontal="general"/>
    </odxf>
    <ndxf>
      <fill>
        <patternFill patternType="solid">
          <bgColor theme="0"/>
        </patternFill>
      </fill>
      <alignment horizontal="left"/>
    </ndxf>
  </rcc>
  <rcc rId="13263" sId="1">
    <nc r="B610" t="inlineStr">
      <is>
        <t>977</t>
      </is>
    </nc>
  </rcc>
  <rcc rId="13264" sId="1" odxf="1" dxf="1">
    <nc r="C610" t="inlineStr">
      <is>
        <t>14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3265" sId="1" odxf="1" dxf="1">
    <nc r="D610" t="inlineStr">
      <is>
        <t>03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3266" sId="1" odxf="1" dxf="1">
    <nc r="E610" t="inlineStr">
      <is>
        <t>19001 S2140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3267" sId="1" odxf="1" dxf="1">
    <nc r="F610" t="inlineStr">
      <is>
        <t>540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fmt sheetId="1" sqref="G610" start="0" length="0">
    <dxf>
      <fill>
        <patternFill patternType="solid">
          <bgColor theme="0"/>
        </patternFill>
      </fill>
      <alignment wrapText="1"/>
    </dxf>
  </rfmt>
  <rfmt sheetId="1" sqref="H610" start="0" length="0">
    <dxf>
      <fill>
        <patternFill patternType="solid">
          <bgColor theme="0"/>
        </patternFill>
      </fill>
    </dxf>
  </rfmt>
  <rfmt sheetId="1" sqref="I610" start="0" length="0">
    <dxf>
      <fill>
        <patternFill patternType="solid">
          <bgColor theme="0"/>
        </patternFill>
      </fill>
    </dxf>
  </rfmt>
  <rfmt sheetId="1" sqref="J610" start="0" length="0">
    <dxf>
      <fill>
        <patternFill patternType="solid">
          <bgColor theme="0"/>
        </patternFill>
      </fill>
    </dxf>
  </rfmt>
  <rfmt sheetId="1" sqref="K610" start="0" length="0">
    <dxf>
      <fill>
        <patternFill patternType="solid">
          <bgColor theme="0"/>
        </patternFill>
      </fill>
    </dxf>
  </rfmt>
  <rfmt sheetId="1" sqref="L610" start="0" length="0">
    <dxf>
      <fill>
        <patternFill patternType="solid">
          <bgColor theme="0"/>
        </patternFill>
      </fill>
    </dxf>
  </rfmt>
  <rfmt sheetId="1" sqref="A610:XFD610" start="0" length="0">
    <dxf>
      <fill>
        <patternFill patternType="solid">
          <bgColor theme="0"/>
        </patternFill>
      </fill>
    </dxf>
  </rfmt>
  <rcc rId="13268" sId="1" numFmtId="4">
    <nc r="G610">
      <v>2876.5169999999998</v>
    </nc>
  </rcc>
  <rcc rId="13269" sId="1">
    <nc r="G606">
      <f>G607</f>
    </nc>
  </rcc>
  <rcc rId="13270" sId="1">
    <oc r="G552">
      <f>G553+G563+G571+G596+G591</f>
    </oc>
    <nc r="G552">
      <f>G553+G563+G571+G596+G591+G605</f>
    </nc>
  </rcc>
</revisions>
</file>

<file path=xl/revisions/revisionLog4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3271" sId="1" ref="A415:XFD416" action="insertRow"/>
  <rcc rId="13272" sId="1" odxf="1" dxf="1">
    <nc r="A415" t="inlineStr">
      <is>
        <t>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</is>
    </nc>
    <odxf>
      <font>
        <i val="0"/>
        <name val="Times New Roman"/>
        <family val="1"/>
      </font>
      <alignment horizontal="left"/>
    </odxf>
    <ndxf>
      <font>
        <i/>
        <name val="Times New Roman"/>
        <family val="1"/>
      </font>
      <alignment horizontal="general"/>
    </ndxf>
  </rcc>
  <rcc rId="13273" sId="1" odxf="1" dxf="1">
    <nc r="B415" t="inlineStr">
      <is>
        <t>973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3274" sId="1" odxf="1" dxf="1">
    <nc r="C415" t="inlineStr">
      <is>
        <t>08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3275" sId="1" odxf="1" dxf="1">
    <nc r="D415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3276" sId="1" odxf="1" dxf="1">
    <nc r="E415" t="inlineStr">
      <is>
        <t>08201 S2140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415" start="0" length="0">
    <dxf>
      <font>
        <i/>
        <name val="Times New Roman"/>
        <family val="1"/>
      </font>
    </dxf>
  </rfmt>
  <rfmt sheetId="1" sqref="G415" start="0" length="0">
    <dxf>
      <font>
        <i/>
        <name val="Times New Roman"/>
        <family val="1"/>
      </font>
    </dxf>
  </rfmt>
  <rfmt sheetId="1" sqref="H415" start="0" length="0">
    <dxf>
      <font>
        <i/>
        <name val="Times New Roman CYR"/>
        <family val="1"/>
      </font>
    </dxf>
  </rfmt>
  <rfmt sheetId="1" sqref="I415" start="0" length="0">
    <dxf>
      <font>
        <i/>
        <name val="Times New Roman CYR"/>
        <family val="1"/>
      </font>
    </dxf>
  </rfmt>
  <rfmt sheetId="1" sqref="J415" start="0" length="0">
    <dxf>
      <font>
        <i/>
        <name val="Times New Roman CYR"/>
        <family val="1"/>
      </font>
    </dxf>
  </rfmt>
  <rfmt sheetId="1" sqref="K415" start="0" length="0">
    <dxf>
      <font>
        <i/>
        <name val="Times New Roman CYR"/>
        <family val="1"/>
      </font>
    </dxf>
  </rfmt>
  <rfmt sheetId="1" sqref="L415" start="0" length="0">
    <dxf>
      <font>
        <i/>
        <name val="Times New Roman CYR"/>
        <family val="1"/>
      </font>
    </dxf>
  </rfmt>
  <rfmt sheetId="1" sqref="A415:XFD415" start="0" length="0">
    <dxf>
      <font>
        <i/>
        <name val="Times New Roman CYR"/>
        <family val="1"/>
      </font>
    </dxf>
  </rfmt>
  <rcc rId="13277" sId="1">
    <nc r="A416" t="inlineStr">
      <is>
        <t>Иные межбюджетные трансферты</t>
      </is>
    </nc>
  </rcc>
  <rcc rId="13278" sId="1">
    <nc r="B416" t="inlineStr">
      <is>
        <t>973</t>
      </is>
    </nc>
  </rcc>
  <rcc rId="13279" sId="1">
    <nc r="C416" t="inlineStr">
      <is>
        <t>08</t>
      </is>
    </nc>
  </rcc>
  <rcc rId="13280" sId="1">
    <nc r="D416" t="inlineStr">
      <is>
        <t>01</t>
      </is>
    </nc>
  </rcc>
  <rcc rId="13281" sId="1">
    <nc r="E416" t="inlineStr">
      <is>
        <t>08201 S2140</t>
      </is>
    </nc>
  </rcc>
  <rfmt sheetId="1" sqref="H416" start="0" length="0">
    <dxf>
      <font>
        <i/>
        <name val="Times New Roman CYR"/>
        <family val="1"/>
      </font>
    </dxf>
  </rfmt>
  <rfmt sheetId="1" sqref="I416" start="0" length="0">
    <dxf>
      <font>
        <i/>
        <name val="Times New Roman CYR"/>
        <family val="1"/>
      </font>
    </dxf>
  </rfmt>
  <rfmt sheetId="1" sqref="J416" start="0" length="0">
    <dxf>
      <font>
        <i/>
        <name val="Times New Roman CYR"/>
        <family val="1"/>
      </font>
    </dxf>
  </rfmt>
  <rfmt sheetId="1" sqref="K416" start="0" length="0">
    <dxf>
      <font>
        <i/>
        <name val="Times New Roman CYR"/>
        <family val="1"/>
      </font>
    </dxf>
  </rfmt>
  <rfmt sheetId="1" sqref="L416" start="0" length="0">
    <dxf>
      <font>
        <i/>
        <name val="Times New Roman CYR"/>
        <family val="1"/>
      </font>
    </dxf>
  </rfmt>
  <rfmt sheetId="1" sqref="A416:XFD416" start="0" length="0">
    <dxf>
      <font>
        <i/>
        <name val="Times New Roman CYR"/>
        <family val="1"/>
      </font>
    </dxf>
  </rfmt>
  <rcc rId="13282" sId="1">
    <nc r="F416" t="inlineStr">
      <is>
        <t>622</t>
      </is>
    </nc>
  </rcc>
  <rcc rId="13283" sId="1" numFmtId="4">
    <nc r="G416">
      <v>1313.9565299999999</v>
    </nc>
  </rcc>
  <rcc rId="13284" sId="1">
    <nc r="G415">
      <f>G416</f>
    </nc>
  </rcc>
  <rcc rId="13285" sId="1">
    <oc r="G410">
      <f>G417+G411+G413</f>
    </oc>
    <nc r="G410">
      <f>G417+G411+G413+G415</f>
    </nc>
  </rcc>
  <rrc rId="13286" sId="1" ref="A398:XFD399" action="insertRow"/>
  <rcc rId="13287" sId="1" odxf="1" dxf="1">
    <nc r="A398" t="inlineStr">
      <is>
        <t>На  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3288" sId="1" odxf="1" dxf="1">
    <nc r="B398" t="inlineStr">
      <is>
        <t>973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3289" sId="1" odxf="1" dxf="1">
    <nc r="C398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3290" sId="1" odxf="1" dxf="1">
    <nc r="D398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3291" sId="1" odxf="1" dxf="1">
    <nc r="E398" t="inlineStr">
      <is>
        <t>08301 S2140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398" start="0" length="0">
    <dxf>
      <font>
        <i/>
        <name val="Times New Roman"/>
        <family val="1"/>
      </font>
    </dxf>
  </rfmt>
  <rcc rId="13292" sId="1" odxf="1" dxf="1">
    <nc r="G398">
      <f>G399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H398" start="0" length="0">
    <dxf>
      <font>
        <i/>
        <name val="Times New Roman CYR"/>
        <family val="1"/>
      </font>
    </dxf>
  </rfmt>
  <rfmt sheetId="1" sqref="I398" start="0" length="0">
    <dxf>
      <font>
        <i/>
        <name val="Times New Roman CYR"/>
        <family val="1"/>
      </font>
    </dxf>
  </rfmt>
  <rfmt sheetId="1" sqref="J398" start="0" length="0">
    <dxf>
      <font>
        <i/>
        <name val="Times New Roman CYR"/>
        <family val="1"/>
      </font>
    </dxf>
  </rfmt>
  <rfmt sheetId="1" sqref="K398" start="0" length="0">
    <dxf>
      <font>
        <i/>
        <name val="Times New Roman CYR"/>
        <family val="1"/>
      </font>
    </dxf>
  </rfmt>
  <rfmt sheetId="1" sqref="L398" start="0" length="0">
    <dxf>
      <font>
        <i/>
        <name val="Times New Roman CYR"/>
        <family val="1"/>
      </font>
    </dxf>
  </rfmt>
  <rfmt sheetId="1" sqref="A398:XFD398" start="0" length="0">
    <dxf>
      <font>
        <i/>
        <name val="Times New Roman CYR"/>
        <family val="1"/>
      </font>
    </dxf>
  </rfmt>
  <rcc rId="13293" sId="1">
    <nc r="A399" t="inlineStr">
      <is>
        <t>Субсидии автономным учреждениям на иные цели</t>
      </is>
    </nc>
  </rcc>
  <rcc rId="13294" sId="1">
    <nc r="B399" t="inlineStr">
      <is>
        <t>973</t>
      </is>
    </nc>
  </rcc>
  <rcc rId="13295" sId="1">
    <nc r="C399" t="inlineStr">
      <is>
        <t>07</t>
      </is>
    </nc>
  </rcc>
  <rcc rId="13296" sId="1">
    <nc r="D399" t="inlineStr">
      <is>
        <t>03</t>
      </is>
    </nc>
  </rcc>
  <rcc rId="13297" sId="1">
    <nc r="E399" t="inlineStr">
      <is>
        <t>08301 S2140</t>
      </is>
    </nc>
  </rcc>
  <rcc rId="13298" sId="1">
    <nc r="F399" t="inlineStr">
      <is>
        <t>622</t>
      </is>
    </nc>
  </rcc>
  <rfmt sheetId="1" sqref="H399" start="0" length="0">
    <dxf>
      <font>
        <i/>
        <name val="Times New Roman CYR"/>
        <family val="1"/>
      </font>
    </dxf>
  </rfmt>
  <rfmt sheetId="1" sqref="I399" start="0" length="0">
    <dxf>
      <font>
        <i/>
        <name val="Times New Roman CYR"/>
        <family val="1"/>
      </font>
    </dxf>
  </rfmt>
  <rfmt sheetId="1" sqref="J399" start="0" length="0">
    <dxf>
      <font>
        <i/>
        <name val="Times New Roman CYR"/>
        <family val="1"/>
      </font>
    </dxf>
  </rfmt>
  <rfmt sheetId="1" sqref="K399" start="0" length="0">
    <dxf>
      <font>
        <i/>
        <name val="Times New Roman CYR"/>
        <family val="1"/>
      </font>
    </dxf>
  </rfmt>
  <rfmt sheetId="1" sqref="L399" start="0" length="0">
    <dxf>
      <font>
        <i/>
        <name val="Times New Roman CYR"/>
        <family val="1"/>
      </font>
    </dxf>
  </rfmt>
  <rfmt sheetId="1" sqref="A399:XFD399" start="0" length="0">
    <dxf>
      <font>
        <i/>
        <name val="Times New Roman CYR"/>
        <family val="1"/>
      </font>
    </dxf>
  </rfmt>
  <rcc rId="13299" sId="1" numFmtId="4">
    <nc r="G399">
      <v>535.35158000000001</v>
    </nc>
  </rcc>
  <rcc rId="13300" sId="1">
    <oc r="G395">
      <f>G400+G396</f>
    </oc>
    <nc r="G395">
      <f>G400+G396+G398</f>
    </nc>
  </rcc>
</revisions>
</file>

<file path=xl/revisions/revisionLog4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3301" sId="1" ref="A501:XFD502" action="insertRow"/>
  <rcc rId="13302" sId="1" odxf="1" dxf="1">
    <nc r="A501" t="inlineStr">
      <is>
        <t>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</is>
    </nc>
    <odxf>
      <font>
        <i val="0"/>
        <name val="Times New Roman"/>
        <family val="1"/>
      </font>
      <alignment horizontal="left"/>
    </odxf>
    <ndxf>
      <font>
        <i/>
        <name val="Times New Roman"/>
        <family val="1"/>
      </font>
      <alignment horizontal="general"/>
    </ndxf>
  </rcc>
  <rcc rId="13303" sId="1" odxf="1" dxf="1">
    <nc r="B501" t="inlineStr">
      <is>
        <t>975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3304" sId="1" odxf="1" dxf="1">
    <nc r="C501" t="inlineStr">
      <is>
        <t>11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3305" sId="1" odxf="1" dxf="1">
    <nc r="D501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3306" sId="1" odxf="1" dxf="1">
    <nc r="E501" t="inlineStr">
      <is>
        <t>09301 S2140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501" start="0" length="0">
    <dxf>
      <font>
        <i/>
        <name val="Times New Roman"/>
        <family val="1"/>
      </font>
    </dxf>
  </rfmt>
  <rcc rId="13307" sId="1" odxf="1" dxf="1">
    <nc r="G501">
      <f>G502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H501" start="0" length="0">
    <dxf>
      <font>
        <i/>
        <name val="Times New Roman CYR"/>
        <family val="1"/>
      </font>
    </dxf>
  </rfmt>
  <rfmt sheetId="1" sqref="I501" start="0" length="0">
    <dxf>
      <font>
        <i/>
        <name val="Times New Roman CYR"/>
        <family val="1"/>
      </font>
    </dxf>
  </rfmt>
  <rfmt sheetId="1" sqref="J501" start="0" length="0">
    <dxf>
      <font>
        <i/>
        <name val="Times New Roman CYR"/>
        <family val="1"/>
      </font>
    </dxf>
  </rfmt>
  <rfmt sheetId="1" sqref="K501" start="0" length="0">
    <dxf>
      <font>
        <i/>
        <name val="Times New Roman CYR"/>
        <family val="1"/>
      </font>
    </dxf>
  </rfmt>
  <rfmt sheetId="1" sqref="L501" start="0" length="0">
    <dxf>
      <font>
        <i/>
        <name val="Times New Roman CYR"/>
        <family val="1"/>
      </font>
    </dxf>
  </rfmt>
  <rfmt sheetId="1" sqref="A501:XFD501" start="0" length="0">
    <dxf>
      <font>
        <i/>
        <name val="Times New Roman CYR"/>
        <family val="1"/>
      </font>
    </dxf>
  </rfmt>
  <rcc rId="13308" sId="1">
    <nc r="B502" t="inlineStr">
      <is>
        <t>975</t>
      </is>
    </nc>
  </rcc>
  <rcc rId="13309" sId="1">
    <nc r="C502" t="inlineStr">
      <is>
        <t>11</t>
      </is>
    </nc>
  </rcc>
  <rcc rId="13310" sId="1">
    <nc r="D502" t="inlineStr">
      <is>
        <t>03</t>
      </is>
    </nc>
  </rcc>
  <rcc rId="13311" sId="1">
    <nc r="E502" t="inlineStr">
      <is>
        <t>09301 S2140</t>
      </is>
    </nc>
  </rcc>
  <rfmt sheetId="1" sqref="H502" start="0" length="0">
    <dxf>
      <font>
        <i/>
        <name val="Times New Roman CYR"/>
        <family val="1"/>
      </font>
    </dxf>
  </rfmt>
  <rfmt sheetId="1" sqref="I502" start="0" length="0">
    <dxf>
      <font>
        <i/>
        <name val="Times New Roman CYR"/>
        <family val="1"/>
      </font>
    </dxf>
  </rfmt>
  <rfmt sheetId="1" sqref="J502" start="0" length="0">
    <dxf>
      <font>
        <i/>
        <name val="Times New Roman CYR"/>
        <family val="1"/>
      </font>
    </dxf>
  </rfmt>
  <rfmt sheetId="1" sqref="K502" start="0" length="0">
    <dxf>
      <font>
        <i/>
        <name val="Times New Roman CYR"/>
        <family val="1"/>
      </font>
    </dxf>
  </rfmt>
  <rfmt sheetId="1" sqref="L502" start="0" length="0">
    <dxf>
      <font>
        <i/>
        <name val="Times New Roman CYR"/>
        <family val="1"/>
      </font>
    </dxf>
  </rfmt>
  <rfmt sheetId="1" sqref="A502:XFD502" start="0" length="0">
    <dxf>
      <font>
        <i/>
        <name val="Times New Roman CYR"/>
        <family val="1"/>
      </font>
    </dxf>
  </rfmt>
  <rcc rId="13312" sId="1" numFmtId="4">
    <nc r="G502">
      <v>2079</v>
    </nc>
  </rcc>
  <rcc rId="13313" sId="1">
    <nc r="F502" t="inlineStr">
      <is>
        <t>612</t>
      </is>
    </nc>
  </rcc>
  <rcc rId="13314" sId="1" odxf="1" dxf="1">
    <nc r="A502" t="inlineStr">
      <is>
        <t>Субсидии бюджетным учреждениям на иные цели</t>
      </is>
    </nc>
    <ndxf>
      <font>
        <color indexed="8"/>
        <name val="Times New Roman"/>
        <family val="1"/>
      </font>
      <fill>
        <patternFill patternType="solid"/>
      </fill>
    </ndxf>
  </rcc>
  <rcc rId="13315" sId="1">
    <oc r="G498">
      <f>G499+G503</f>
    </oc>
    <nc r="G498">
      <f>G499+G503+G501</f>
    </nc>
  </rcc>
  <rcc rId="13316" sId="1" numFmtId="34">
    <oc r="G619">
      <v>2315580.2916199998</v>
    </oc>
    <nc r="G619">
      <v>2317378.38686</v>
    </nc>
  </rcc>
  <rfmt sheetId="1" sqref="G619">
    <dxf>
      <numFmt numFmtId="174" formatCode="_-* #,##0.000\ _₽_-;\-* #,##0.000\ _₽_-;_-* &quot;-&quot;?????\ _₽_-;_-@_-"/>
    </dxf>
  </rfmt>
  <rfmt sheetId="1" sqref="G619">
    <dxf>
      <numFmt numFmtId="173" formatCode="_-* #,##0.0000\ _₽_-;\-* #,##0.0000\ _₽_-;_-* &quot;-&quot;?????\ _₽_-;_-@_-"/>
    </dxf>
  </rfmt>
  <rfmt sheetId="1" sqref="G619">
    <dxf>
      <numFmt numFmtId="167" formatCode="_-* #,##0.00000\ _₽_-;\-* #,##0.00000\ _₽_-;_-* &quot;-&quot;?????\ _₽_-;_-@_-"/>
    </dxf>
  </rfmt>
</revisions>
</file>

<file path=xl/revisions/revisionLog4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317" sId="1">
    <oc r="E359" t="inlineStr">
      <is>
        <t>99900 S2980</t>
      </is>
    </oc>
    <nc r="E359" t="inlineStr">
      <is>
        <t>99900 9T001</t>
      </is>
    </nc>
  </rcc>
  <rcc rId="13318" sId="1">
    <oc r="E360" t="inlineStr">
      <is>
        <t>99900 S2980</t>
      </is>
    </oc>
    <nc r="E360" t="inlineStr">
      <is>
        <t>99900 9T001</t>
      </is>
    </nc>
  </rcc>
</revisions>
</file>

<file path=xl/revisions/revisionLog4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319" sId="1">
    <oc r="E588" t="inlineStr">
      <is>
        <t>06060 L5760</t>
      </is>
    </oc>
    <nc r="E588" t="inlineStr">
      <is>
        <t>06038 L5760</t>
      </is>
    </nc>
  </rcc>
</revisions>
</file>

<file path=xl/revisions/revisionLog4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3320" sId="1" ref="A431:XFD432" action="insertRow"/>
  <rm rId="13321" sheetId="1" source="A417:XFD418" destination="A431:XFD432" sourceSheetId="1">
    <rfmt sheetId="1" xfDxf="1" sqref="A431:XFD431" start="0" length="0">
      <dxf>
        <font>
          <name val="Times New Roman CYR"/>
          <family val="1"/>
        </font>
        <alignment wrapText="1"/>
      </dxf>
    </rfmt>
    <rfmt sheetId="1" xfDxf="1" sqref="A432:XFD432" start="0" length="0">
      <dxf>
        <font>
          <name val="Times New Roman CYR"/>
          <family val="1"/>
        </font>
        <alignment wrapText="1"/>
      </dxf>
    </rfmt>
    <rfmt sheetId="1" sqref="A431" start="0" length="0">
      <dxf>
        <font>
          <b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31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31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31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31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31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31" start="0" length="0">
      <dxf>
        <font>
          <b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432" start="0" length="0">
      <dxf>
        <font>
          <b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32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32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32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32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32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32" start="0" length="0">
      <dxf>
        <font>
          <b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13322" sId="1" ref="A417:XFD417" action="deleteRow">
    <rfmt sheetId="1" xfDxf="1" sqref="A417:XFD417" start="0" length="0">
      <dxf>
        <font>
          <name val="Times New Roman CYR"/>
          <family val="1"/>
        </font>
        <alignment wrapText="1"/>
      </dxf>
    </rfmt>
  </rrc>
  <rrc rId="13323" sId="1" ref="A417:XFD417" action="deleteRow">
    <rfmt sheetId="1" xfDxf="1" sqref="A417:XFD417" start="0" length="0">
      <dxf>
        <font>
          <name val="Times New Roman CYR"/>
          <family val="1"/>
        </font>
        <alignment wrapText="1"/>
      </dxf>
    </rfmt>
  </rrc>
  <rcc rId="13324" sId="1">
    <oc r="E429" t="inlineStr">
      <is>
        <t>08201 S2140</t>
      </is>
    </oc>
    <nc r="E429" t="inlineStr">
      <is>
        <t>99900 S2140</t>
      </is>
    </nc>
  </rcc>
  <rcc rId="13325" sId="1">
    <oc r="E430" t="inlineStr">
      <is>
        <t>08201 S2140</t>
      </is>
    </oc>
    <nc r="E430" t="inlineStr">
      <is>
        <t>99900 S2140</t>
      </is>
    </nc>
  </rcc>
  <rcc rId="13326" sId="1">
    <oc r="F430" t="inlineStr">
      <is>
        <t>622</t>
      </is>
    </oc>
    <nc r="F430" t="inlineStr">
      <is>
        <t>540</t>
      </is>
    </nc>
  </rcc>
  <rcc rId="13327" sId="1">
    <oc r="G428">
      <f>G431</f>
    </oc>
    <nc r="G428">
      <f>G431+G429</f>
    </nc>
  </rcc>
  <rcc rId="13328" sId="1">
    <oc r="G412">
      <f>G417+G413+G415+G429</f>
    </oc>
    <nc r="G412">
      <f>G417+G413+G415</f>
    </nc>
  </rcc>
  <rcv guid="{F5AA4F86-B486-4943-8417-E7BB5F004EDE}" action="delete"/>
  <rdn rId="0" localSheetId="1" customView="1" name="Z_F5AA4F86_B486_4943_8417_E7BB5F004EDE_.wvu.PrintArea" hidden="1" oldHidden="1">
    <formula>Ведом.структура!$A$1:$G$617</formula>
    <oldFormula>Ведом.структура!$A$1:$G$617</oldFormula>
  </rdn>
  <rdn rId="0" localSheetId="1" customView="1" name="Z_F5AA4F86_B486_4943_8417_E7BB5F004EDE_.wvu.FilterData" hidden="1" oldHidden="1">
    <formula>Ведом.структура!$A$13:$G$625</formula>
    <oldFormula>Ведом.структура!$A$13:$G$625</oldFormula>
  </rdn>
  <rcv guid="{F5AA4F86-B486-4943-8417-E7BB5F004EDE}" action="add"/>
</revisions>
</file>

<file path=xl/revisions/revisionLog4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331" sId="1" numFmtId="4">
    <oc r="G596">
      <v>19975.82761</v>
    </oc>
    <nc r="G596">
      <f>19975.82761+1431.1</f>
    </nc>
  </rcc>
  <rcc rId="13332" sId="1" numFmtId="4">
    <oc r="G114">
      <v>18776.673490000001</v>
    </oc>
    <nc r="G114">
      <f>18776.67349-1431.1</f>
    </nc>
  </rcc>
</revisions>
</file>

<file path=xl/revisions/revisionLog4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333" sId="1" numFmtId="4">
    <oc r="G616">
      <v>2876.5169999999998</v>
    </oc>
    <nc r="G616">
      <f>2876.517-109.30305</f>
    </nc>
  </rcc>
  <rcc rId="13334" sId="1" numFmtId="4">
    <oc r="G245">
      <v>1760.0060000000001</v>
    </oc>
    <nc r="G245">
      <f>1760.006+109.30305</f>
    </nc>
  </rcc>
</revisions>
</file>

<file path=xl/revisions/revisionLog4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335" sId="1">
    <oc r="G114">
      <f>18776.67349-1431.1</f>
    </oc>
    <nc r="G114">
      <f>18776.67349-1431.1-214.25</f>
    </nc>
  </rcc>
  <rcc rId="13336" sId="1" odxf="1" s="1" dxf="1" numFmtId="4">
    <oc r="G619">
      <v>2317378.38686</v>
    </oc>
    <nc r="G619">
      <v>2317164.13686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 CYR"/>
        <family val="1"/>
        <charset val="204"/>
        <scheme val="none"/>
      </font>
      <numFmt numFmtId="167" formatCode="_-* #,##0.00000\ _₽_-;\-* #,##0.00000\ _₽_-;_-* &quot;-&quot;?????\ _₽_-;_-@_-"/>
      <alignment horizontal="general" vertical="bottom" textRotation="0" wrapText="1" indent="0" justifyLastLine="0" shrinkToFit="0" readingOrder="0"/>
    </odxf>
    <ndxf>
      <numFmt numFmtId="165" formatCode="0.00000"/>
    </ndxf>
  </rcc>
</revisions>
</file>

<file path=xl/revisions/revisionLog4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3337" sId="1" ref="A592:XFD592" action="insertRow"/>
  <rfmt sheetId="1" sqref="A592" start="0" length="0">
    <dxf>
      <font>
        <i val="0"/>
        <color indexed="8"/>
        <name val="Times New Roman"/>
        <family val="1"/>
      </font>
    </dxf>
  </rfmt>
  <rcc rId="13338" sId="1" odxf="1" dxf="1">
    <nc r="B592" t="inlineStr">
      <is>
        <t>977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13339" sId="1" odxf="1" dxf="1">
    <nc r="C592" t="inlineStr">
      <is>
        <t>05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13340" sId="1" odxf="1" dxf="1">
    <nc r="D592" t="inlineStr">
      <is>
        <t>03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13341" sId="1" odxf="1" dxf="1">
    <nc r="E592" t="inlineStr">
      <is>
        <t>160И4 55550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F592" start="0" length="0">
    <dxf>
      <font>
        <i val="0"/>
        <name val="Times New Roman"/>
        <family val="1"/>
      </font>
      <numFmt numFmtId="30" formatCode="@"/>
      <fill>
        <patternFill patternType="solid">
          <bgColor theme="0"/>
        </patternFill>
      </fill>
      <alignment horizontal="center" vertical="center"/>
    </dxf>
  </rfmt>
  <rfmt sheetId="1" sqref="G592" start="0" length="0">
    <dxf>
      <font>
        <i val="0"/>
        <name val="Times New Roman"/>
        <family val="1"/>
      </font>
      <fill>
        <patternFill patternType="solid">
          <bgColor theme="0"/>
        </patternFill>
      </fill>
    </dxf>
  </rfmt>
  <rcc rId="13342" sId="1">
    <nc r="F592" t="inlineStr">
      <is>
        <t>244</t>
      </is>
    </nc>
  </rcc>
  <rcc rId="13343" sId="1" numFmtId="4">
    <nc r="G592">
      <v>3162.4588800000001</v>
    </nc>
  </rcc>
  <rcc rId="13344" sId="1">
    <oc r="G591">
      <f>SUM(G593:G593)</f>
    </oc>
    <nc r="G591">
      <f>SUM(G592:G593)</f>
    </nc>
  </rcc>
  <rcc rId="13345" sId="1" odxf="1" dxf="1">
    <nc r="A592" t="inlineStr">
      <is>
        <t>Прочая закупка товаров, работ и услуг</t>
      </is>
    </nc>
    <ndxf>
      <font>
        <color indexed="8"/>
        <name val="Times New Roman"/>
        <family val="1"/>
      </font>
      <alignment vertical="top"/>
    </ndxf>
  </rcc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458" sId="1" ref="A345:XFD345" action="deleteRow">
    <undo index="65535" exp="ref" v="1" dr="G345" r="G329" sId="1"/>
    <undo index="65535" exp="area" ref3D="1" dr="$A$532:$XFD$532" dn="Z_B67934D4_E797_41BD_A015_871403995F47_.wvu.Rows" sId="1"/>
    <undo index="65535" exp="area" ref3D="1" dr="$A$502:$XFD$502" dn="Z_B67934D4_E797_41BD_A015_871403995F47_.wvu.Rows" sId="1"/>
    <undo index="65535" exp="area" ref3D="1" dr="$A$473:$XFD$473" dn="Z_B67934D4_E797_41BD_A015_871403995F47_.wvu.Rows" sId="1"/>
    <undo index="65535" exp="area" ref3D="1" dr="$A$452:$XFD$453" dn="Z_B67934D4_E797_41BD_A015_871403995F47_.wvu.Rows" sId="1"/>
    <undo index="65535" exp="area" ref3D="1" dr="$A$444:$XFD$445" dn="Z_B67934D4_E797_41BD_A015_871403995F47_.wvu.Rows" sId="1"/>
    <undo index="65535" exp="area" ref3D="1" dr="$A$402:$XFD$405" dn="Z_B67934D4_E797_41BD_A015_871403995F47_.wvu.Rows" sId="1"/>
    <undo index="65535" exp="area" ref3D="1" dr="$A$390:$XFD$395" dn="Z_B67934D4_E797_41BD_A015_871403995F47_.wvu.Rows" sId="1"/>
    <rfmt sheetId="1" xfDxf="1" sqref="A345:XFD345" start="0" length="0">
      <dxf>
        <font>
          <name val="Times New Roman CYR"/>
          <family val="1"/>
        </font>
        <alignment wrapText="1"/>
      </dxf>
    </rfmt>
    <rcc rId="0" sId="1" dxf="1">
      <nc r="A345" t="inlineStr">
        <is>
          <t>ОБСЛУЖИВАНИЕ ГОСУДАРСТВЕННОГО И МУНИЦИПАЛЬНОГО ДОЛГА</t>
        </is>
      </nc>
      <ndxf>
        <font>
          <b/>
          <color indexed="8"/>
          <name val="Times New Roman"/>
          <family val="1"/>
        </font>
        <fill>
          <patternFill patternType="solid">
            <bgColor indexed="1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345">
        <v>970</v>
      </nc>
      <n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45" t="inlineStr">
        <is>
          <t>13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345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45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45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45">
        <f>G346</f>
      </nc>
      <ndxf>
        <font>
          <b/>
          <name val="Times New Roman"/>
          <family val="1"/>
        </font>
        <numFmt numFmtId="165" formatCode="0.00000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459" sId="1" ref="A345:XFD345" action="deleteRow">
    <undo index="65535" exp="area" ref3D="1" dr="$A$531:$XFD$531" dn="Z_B67934D4_E797_41BD_A015_871403995F47_.wvu.Rows" sId="1"/>
    <undo index="65535" exp="area" ref3D="1" dr="$A$501:$XFD$501" dn="Z_B67934D4_E797_41BD_A015_871403995F47_.wvu.Rows" sId="1"/>
    <undo index="65535" exp="area" ref3D="1" dr="$A$472:$XFD$472" dn="Z_B67934D4_E797_41BD_A015_871403995F47_.wvu.Rows" sId="1"/>
    <undo index="65535" exp="area" ref3D="1" dr="$A$451:$XFD$452" dn="Z_B67934D4_E797_41BD_A015_871403995F47_.wvu.Rows" sId="1"/>
    <undo index="65535" exp="area" ref3D="1" dr="$A$443:$XFD$444" dn="Z_B67934D4_E797_41BD_A015_871403995F47_.wvu.Rows" sId="1"/>
    <undo index="65535" exp="area" ref3D="1" dr="$A$401:$XFD$404" dn="Z_B67934D4_E797_41BD_A015_871403995F47_.wvu.Rows" sId="1"/>
    <undo index="65535" exp="area" ref3D="1" dr="$A$389:$XFD$394" dn="Z_B67934D4_E797_41BD_A015_871403995F47_.wvu.Rows" sId="1"/>
    <rfmt sheetId="1" xfDxf="1" sqref="A345:XFD345" start="0" length="0">
      <dxf>
        <font>
          <name val="Times New Roman CYR"/>
          <family val="1"/>
        </font>
        <fill>
          <patternFill patternType="solid">
            <bgColor indexed="45"/>
          </patternFill>
        </fill>
        <alignment wrapText="1"/>
      </dxf>
    </rfmt>
    <rcc rId="0" sId="1" dxf="1">
      <nc r="A345" t="inlineStr">
        <is>
          <t>Обслуживание государственного внутреннего и муниципального долга</t>
        </is>
      </nc>
      <ndxf>
        <font>
          <b/>
          <color indexed="8"/>
          <name val="Times New Roman"/>
          <family val="1"/>
        </font>
        <fill>
          <patternFill>
            <bgColor indexed="41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345">
        <v>970</v>
      </nc>
      <ndxf>
        <font>
          <b/>
          <name val="Times New Roman"/>
          <family val="1"/>
        </font>
        <numFmt numFmtId="30" formatCode="@"/>
        <fill>
          <patternFill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45" t="inlineStr">
        <is>
          <t>13</t>
        </is>
      </nc>
      <ndxf>
        <font>
          <b/>
          <name val="Times New Roman"/>
          <family val="1"/>
        </font>
        <numFmt numFmtId="30" formatCode="@"/>
        <fill>
          <patternFill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45" t="inlineStr">
        <is>
          <t>01</t>
        </is>
      </nc>
      <ndxf>
        <font>
          <b/>
          <name val="Times New Roman"/>
          <family val="1"/>
        </font>
        <numFmt numFmtId="30" formatCode="@"/>
        <fill>
          <patternFill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45" start="0" length="0">
      <dxf>
        <font>
          <b/>
          <name val="Times New Roman"/>
          <family val="1"/>
        </font>
        <numFmt numFmtId="30" formatCode="@"/>
        <fill>
          <patternFill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45" start="0" length="0">
      <dxf>
        <font>
          <b/>
          <name val="Times New Roman"/>
          <family val="1"/>
        </font>
        <numFmt numFmtId="30" formatCode="@"/>
        <fill>
          <patternFill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45">
        <f>G346</f>
      </nc>
      <ndxf>
        <font>
          <b/>
          <name val="Times New Roman"/>
          <family val="1"/>
        </font>
        <numFmt numFmtId="165" formatCode="0.00000"/>
        <fill>
          <patternFill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460" sId="1" ref="A345:XFD345" action="deleteRow">
    <undo index="65535" exp="area" ref3D="1" dr="$A$530:$XFD$530" dn="Z_B67934D4_E797_41BD_A015_871403995F47_.wvu.Rows" sId="1"/>
    <undo index="65535" exp="area" ref3D="1" dr="$A$500:$XFD$500" dn="Z_B67934D4_E797_41BD_A015_871403995F47_.wvu.Rows" sId="1"/>
    <undo index="65535" exp="area" ref3D="1" dr="$A$471:$XFD$471" dn="Z_B67934D4_E797_41BD_A015_871403995F47_.wvu.Rows" sId="1"/>
    <undo index="65535" exp="area" ref3D="1" dr="$A$450:$XFD$451" dn="Z_B67934D4_E797_41BD_A015_871403995F47_.wvu.Rows" sId="1"/>
    <undo index="65535" exp="area" ref3D="1" dr="$A$442:$XFD$443" dn="Z_B67934D4_E797_41BD_A015_871403995F47_.wvu.Rows" sId="1"/>
    <undo index="65535" exp="area" ref3D="1" dr="$A$400:$XFD$403" dn="Z_B67934D4_E797_41BD_A015_871403995F47_.wvu.Rows" sId="1"/>
    <undo index="65535" exp="area" ref3D="1" dr="$A$388:$XFD$393" dn="Z_B67934D4_E797_41BD_A015_871403995F47_.wvu.Rows" sId="1"/>
    <rfmt sheetId="1" xfDxf="1" sqref="A345:XFD345" start="0" length="0">
      <dxf>
        <font>
          <name val="Times New Roman CYR"/>
          <family val="1"/>
        </font>
        <fill>
          <patternFill patternType="solid">
            <bgColor indexed="45"/>
          </patternFill>
        </fill>
        <alignment wrapText="1"/>
      </dxf>
    </rfmt>
    <rcc rId="0" sId="1" dxf="1">
      <nc r="A345" t="inlineStr">
        <is>
          <t>Муниципальная Программа «Управление муниципальными финансами и муниципальным долгом на 2020-2024 годы</t>
        </is>
      </nc>
      <ndxf>
        <font>
          <b/>
          <name val="Times New Roman"/>
          <family val="1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345">
        <v>970</v>
      </nc>
      <ndxf>
        <font>
          <b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45" t="inlineStr">
        <is>
          <t>13</t>
        </is>
      </nc>
      <ndxf>
        <font>
          <b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45" t="inlineStr">
        <is>
          <t>01</t>
        </is>
      </nc>
      <ndxf>
        <font>
          <b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45" t="inlineStr">
        <is>
          <t>02000 00000</t>
        </is>
      </nc>
      <ndxf>
        <font>
          <b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45" start="0" length="0">
      <dxf>
        <font>
          <b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45">
        <f>G346</f>
      </nc>
      <ndxf>
        <font>
          <b/>
          <name val="Times New Roman"/>
          <family val="1"/>
        </font>
        <numFmt numFmtId="165" formatCode="0.00000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461" sId="1" ref="A345:XFD345" action="deleteRow">
    <undo index="65535" exp="area" ref3D="1" dr="$A$529:$XFD$529" dn="Z_B67934D4_E797_41BD_A015_871403995F47_.wvu.Rows" sId="1"/>
    <undo index="65535" exp="area" ref3D="1" dr="$A$499:$XFD$499" dn="Z_B67934D4_E797_41BD_A015_871403995F47_.wvu.Rows" sId="1"/>
    <undo index="65535" exp="area" ref3D="1" dr="$A$470:$XFD$470" dn="Z_B67934D4_E797_41BD_A015_871403995F47_.wvu.Rows" sId="1"/>
    <undo index="65535" exp="area" ref3D="1" dr="$A$449:$XFD$450" dn="Z_B67934D4_E797_41BD_A015_871403995F47_.wvu.Rows" sId="1"/>
    <undo index="65535" exp="area" ref3D="1" dr="$A$441:$XFD$442" dn="Z_B67934D4_E797_41BD_A015_871403995F47_.wvu.Rows" sId="1"/>
    <undo index="65535" exp="area" ref3D="1" dr="$A$399:$XFD$402" dn="Z_B67934D4_E797_41BD_A015_871403995F47_.wvu.Rows" sId="1"/>
    <undo index="65535" exp="area" ref3D="1" dr="$A$387:$XFD$392" dn="Z_B67934D4_E797_41BD_A015_871403995F47_.wvu.Rows" sId="1"/>
    <rfmt sheetId="1" xfDxf="1" sqref="A345:XFD345" start="0" length="0">
      <dxf>
        <font>
          <b/>
          <name val="Times New Roman CYR"/>
          <family val="1"/>
        </font>
        <fill>
          <patternFill patternType="solid">
            <bgColor indexed="45"/>
          </patternFill>
        </fill>
        <alignment wrapText="1"/>
      </dxf>
    </rfmt>
    <rcc rId="0" sId="1" dxf="1">
      <nc r="A345" t="inlineStr">
        <is>
          <t>Подпрограмма «Управление муниципальным долгом»</t>
        </is>
      </nc>
      <ndxf>
        <font>
          <i/>
          <name val="Times New Roman"/>
          <family val="1"/>
        </font>
        <fill>
          <patternFill patternType="none">
            <bgColor indexed="65"/>
          </patternFill>
        </fill>
      </ndxf>
    </rcc>
    <rcc rId="0" sId="1" dxf="1" numFmtId="30">
      <nc r="B345">
        <v>970</v>
      </nc>
      <ndxf>
        <font>
          <i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45" t="inlineStr">
        <is>
          <t>13</t>
        </is>
      </nc>
      <ndxf>
        <font>
          <i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45" t="inlineStr">
        <is>
          <t>01</t>
        </is>
      </nc>
      <ndxf>
        <font>
          <i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45" t="inlineStr">
        <is>
          <t>02300 00000</t>
        </is>
      </nc>
      <ndxf>
        <font>
          <i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45" start="0" length="0">
      <dxf>
        <font>
          <i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45">
        <f>G346</f>
      </nc>
      <ndxf>
        <font>
          <i/>
          <name val="Times New Roman"/>
          <family val="1"/>
        </font>
        <numFmt numFmtId="165" formatCode="0.00000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462" sId="1" ref="A345:XFD345" action="deleteRow">
    <undo index="65535" exp="area" ref3D="1" dr="$A$528:$XFD$528" dn="Z_B67934D4_E797_41BD_A015_871403995F47_.wvu.Rows" sId="1"/>
    <undo index="65535" exp="area" ref3D="1" dr="$A$498:$XFD$498" dn="Z_B67934D4_E797_41BD_A015_871403995F47_.wvu.Rows" sId="1"/>
    <undo index="65535" exp="area" ref3D="1" dr="$A$469:$XFD$469" dn="Z_B67934D4_E797_41BD_A015_871403995F47_.wvu.Rows" sId="1"/>
    <undo index="65535" exp="area" ref3D="1" dr="$A$448:$XFD$449" dn="Z_B67934D4_E797_41BD_A015_871403995F47_.wvu.Rows" sId="1"/>
    <undo index="65535" exp="area" ref3D="1" dr="$A$440:$XFD$441" dn="Z_B67934D4_E797_41BD_A015_871403995F47_.wvu.Rows" sId="1"/>
    <undo index="65535" exp="area" ref3D="1" dr="$A$398:$XFD$401" dn="Z_B67934D4_E797_41BD_A015_871403995F47_.wvu.Rows" sId="1"/>
    <undo index="65535" exp="area" ref3D="1" dr="$A$386:$XFD$391" dn="Z_B67934D4_E797_41BD_A015_871403995F47_.wvu.Rows" sId="1"/>
    <rfmt sheetId="1" xfDxf="1" sqref="A345:XFD345" start="0" length="0">
      <dxf>
        <font>
          <name val="Times New Roman CYR"/>
          <family val="1"/>
        </font>
        <fill>
          <patternFill patternType="solid">
            <bgColor indexed="45"/>
          </patternFill>
        </fill>
        <alignment wrapText="1"/>
      </dxf>
    </rfmt>
    <rcc rId="0" sId="1" dxf="1">
      <nc r="A345" t="inlineStr">
        <is>
          <t>Основное мероприятие "Обслуживание муниципального долга"</t>
        </is>
      </nc>
      <ndxf>
        <font>
          <i/>
          <color indexed="8"/>
          <name val="Times New Roman"/>
          <family val="1"/>
        </font>
        <fill>
          <patternFill>
            <bgColor indexed="6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345">
        <v>970</v>
      </nc>
      <ndxf>
        <font>
          <i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45" t="inlineStr">
        <is>
          <t>13</t>
        </is>
      </nc>
      <ndxf>
        <font>
          <i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45" t="inlineStr">
        <is>
          <t>01</t>
        </is>
      </nc>
      <ndxf>
        <font>
          <i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45" t="inlineStr">
        <is>
          <t>02301 00000</t>
        </is>
      </nc>
      <ndxf>
        <font>
          <i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45" start="0" length="0">
      <dxf>
        <font>
          <i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45">
        <f>G346</f>
      </nc>
      <ndxf>
        <font>
          <i/>
          <name val="Times New Roman"/>
          <family val="1"/>
        </font>
        <numFmt numFmtId="165" formatCode="0.00000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463" sId="1" ref="A345:XFD345" action="deleteRow">
    <undo index="65535" exp="area" ref3D="1" dr="$A$527:$XFD$527" dn="Z_B67934D4_E797_41BD_A015_871403995F47_.wvu.Rows" sId="1"/>
    <undo index="65535" exp="area" ref3D="1" dr="$A$497:$XFD$497" dn="Z_B67934D4_E797_41BD_A015_871403995F47_.wvu.Rows" sId="1"/>
    <undo index="65535" exp="area" ref3D="1" dr="$A$468:$XFD$468" dn="Z_B67934D4_E797_41BD_A015_871403995F47_.wvu.Rows" sId="1"/>
    <undo index="65535" exp="area" ref3D="1" dr="$A$447:$XFD$448" dn="Z_B67934D4_E797_41BD_A015_871403995F47_.wvu.Rows" sId="1"/>
    <undo index="65535" exp="area" ref3D="1" dr="$A$439:$XFD$440" dn="Z_B67934D4_E797_41BD_A015_871403995F47_.wvu.Rows" sId="1"/>
    <undo index="65535" exp="area" ref3D="1" dr="$A$397:$XFD$400" dn="Z_B67934D4_E797_41BD_A015_871403995F47_.wvu.Rows" sId="1"/>
    <undo index="65535" exp="area" ref3D="1" dr="$A$385:$XFD$390" dn="Z_B67934D4_E797_41BD_A015_871403995F47_.wvu.Rows" sId="1"/>
    <rfmt sheetId="1" xfDxf="1" sqref="A345:XFD345" start="0" length="0">
      <dxf>
        <font>
          <name val="Times New Roman CYR"/>
          <family val="1"/>
        </font>
        <fill>
          <patternFill patternType="solid">
            <bgColor indexed="45"/>
          </patternFill>
        </fill>
        <alignment wrapText="1"/>
      </dxf>
    </rfmt>
    <rcc rId="0" sId="1" dxf="1">
      <nc r="A345" t="inlineStr">
        <is>
          <t>Процентные платежи по муниципальному долгу</t>
        </is>
      </nc>
      <ndxf>
        <font>
          <i/>
          <color indexed="8"/>
          <name val="Times New Roman"/>
          <family val="1"/>
        </font>
        <fill>
          <patternFill>
            <bgColor indexed="6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345">
        <v>970</v>
      </nc>
      <ndxf>
        <font>
          <i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45" t="inlineStr">
        <is>
          <t>13</t>
        </is>
      </nc>
      <ndxf>
        <font>
          <i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45" t="inlineStr">
        <is>
          <t>01</t>
        </is>
      </nc>
      <ndxf>
        <font>
          <i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45" t="inlineStr">
        <is>
          <t>02301 87010</t>
        </is>
      </nc>
      <ndxf>
        <font>
          <i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45" start="0" length="0">
      <dxf>
        <font>
          <i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45">
        <f>SUM(G346)</f>
      </nc>
      <ndxf>
        <font>
          <i/>
          <name val="Times New Roman"/>
          <family val="1"/>
        </font>
        <numFmt numFmtId="165" formatCode="0.00000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464" sId="1" ref="A345:XFD345" action="deleteRow">
    <undo index="65535" exp="area" ref3D="1" dr="$A$526:$XFD$526" dn="Z_B67934D4_E797_41BD_A015_871403995F47_.wvu.Rows" sId="1"/>
    <undo index="65535" exp="area" ref3D="1" dr="$A$496:$XFD$496" dn="Z_B67934D4_E797_41BD_A015_871403995F47_.wvu.Rows" sId="1"/>
    <undo index="65535" exp="area" ref3D="1" dr="$A$467:$XFD$467" dn="Z_B67934D4_E797_41BD_A015_871403995F47_.wvu.Rows" sId="1"/>
    <undo index="65535" exp="area" ref3D="1" dr="$A$446:$XFD$447" dn="Z_B67934D4_E797_41BD_A015_871403995F47_.wvu.Rows" sId="1"/>
    <undo index="65535" exp="area" ref3D="1" dr="$A$438:$XFD$439" dn="Z_B67934D4_E797_41BD_A015_871403995F47_.wvu.Rows" sId="1"/>
    <undo index="65535" exp="area" ref3D="1" dr="$A$396:$XFD$399" dn="Z_B67934D4_E797_41BD_A015_871403995F47_.wvu.Rows" sId="1"/>
    <undo index="65535" exp="area" ref3D="1" dr="$A$384:$XFD$389" dn="Z_B67934D4_E797_41BD_A015_871403995F47_.wvu.Rows" sId="1"/>
    <rfmt sheetId="1" xfDxf="1" sqref="A345:XFD345" start="0" length="0">
      <dxf>
        <font>
          <name val="Times New Roman CYR"/>
          <family val="1"/>
        </font>
        <fill>
          <patternFill patternType="solid">
            <bgColor indexed="45"/>
          </patternFill>
        </fill>
        <alignment wrapText="1"/>
      </dxf>
    </rfmt>
    <rcc rId="0" sId="1" dxf="1">
      <nc r="A345" t="inlineStr">
        <is>
          <t>Обслуживание муниципального долга</t>
        </is>
      </nc>
      <ndxf>
        <font>
          <name val="Times New Roman"/>
          <family val="1"/>
        </font>
        <fill>
          <patternFill patternType="none">
            <bgColor indexed="65"/>
          </patternFill>
        </fill>
        <alignment vertical="bottom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345">
        <v>970</v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45" t="inlineStr">
        <is>
          <t>13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45" t="inlineStr">
        <is>
          <t>01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45" t="inlineStr">
        <is>
          <t>02301 87010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45" t="inlineStr">
        <is>
          <t>730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45" start="0" length="0">
      <dxf>
        <font>
          <name val="Times New Roman"/>
          <family val="1"/>
        </font>
        <numFmt numFmtId="165" formatCode="0.00000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5465" sId="1">
    <oc r="G329">
      <f>G330+#REF!+G345</f>
    </oc>
    <nc r="G329">
      <f>G330+G345</f>
    </nc>
  </rcc>
</revisions>
</file>

<file path=xl/revisions/revisionLog4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346" sId="1" numFmtId="4">
    <oc r="G620">
      <v>2317164.13686</v>
    </oc>
    <nc r="G620">
      <v>2320326.5957399998</v>
    </nc>
  </rcc>
</revisions>
</file>

<file path=xl/revisions/revisionLog4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347" sId="1" numFmtId="4">
    <oc r="G592">
      <v>3162.4588800000001</v>
    </oc>
    <nc r="G592">
      <v>3513.8431999999998</v>
    </nc>
  </rcc>
  <rcc rId="13348" sId="1" numFmtId="4">
    <oc r="G620">
      <v>2320326.5957399998</v>
    </oc>
    <nc r="G620">
      <v>2320677.98006</v>
    </nc>
  </rcc>
</revisions>
</file>

<file path=xl/revisions/revisionLog4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391" sId="1">
    <oc r="G601">
      <f>19975.82761+1431.1</f>
    </oc>
    <nc r="G601">
      <f>19975.82761+1431.1+3317.95373</f>
    </nc>
  </rcc>
</revisions>
</file>

<file path=xl/revisions/revisionLog4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392" sId="1" numFmtId="4">
    <oc r="G624">
      <v>2320677.98006</v>
    </oc>
    <nc r="G624">
      <v>2323995.9337900002</v>
    </nc>
  </rcc>
</revisions>
</file>

<file path=xl/revisions/revisionLog4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395" sId="1">
    <oc r="G118">
      <f>18776.67349-1431.1-214.25</f>
    </oc>
    <nc r="G118">
      <f>18776.67349-1431.1-214.25-105-187</f>
    </nc>
  </rcc>
  <rcc rId="13396" sId="1">
    <oc r="G249">
      <f>1760.006+109.30305</f>
    </oc>
    <nc r="G249">
      <f>1760.006+109.30305+105</f>
    </nc>
  </rcc>
</revisions>
</file>

<file path=xl/revisions/revisionLog4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3397" sId="1" ref="A174:XFD177" action="insertRow"/>
  <rm rId="13398" sheetId="1" source="A612:XFD615" destination="A174:XFD177" sourceSheetId="1">
    <rfmt sheetId="1" xfDxf="1" sqref="A174:XFD174" start="0" length="0">
      <dxf>
        <font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fmt sheetId="1" xfDxf="1" sqref="A175:XFD175" start="0" length="0">
      <dxf>
        <font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fmt sheetId="1" xfDxf="1" sqref="A176:XFD176" start="0" length="0">
      <dxf>
        <font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fmt sheetId="1" xfDxf="1" sqref="A177:XFD177" start="0" length="0">
      <dxf>
        <font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fmt sheetId="1" sqref="A174" start="0" length="0">
      <dxf>
        <font>
          <b/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74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74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4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74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74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74" start="0" length="0">
      <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175" start="0" length="0">
      <dxf>
        <font>
          <b/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75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75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5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75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75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75" start="0" length="0">
      <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176" start="0" length="0">
      <dxf>
        <font>
          <b/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76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76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6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76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76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76" start="0" length="0">
      <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177" start="0" length="0">
      <dxf>
        <font>
          <b/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77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77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7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77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77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77" start="0" length="0">
      <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13399" sId="1" ref="A612:XFD612" action="deleteRow">
    <rfmt sheetId="1" xfDxf="1" sqref="A612:XFD612" start="0" length="0">
      <dxf>
        <font>
          <name val="Times New Roman CYR"/>
          <family val="1"/>
        </font>
        <alignment wrapText="1"/>
      </dxf>
    </rfmt>
  </rrc>
  <rrc rId="13400" sId="1" ref="A612:XFD612" action="deleteRow">
    <rfmt sheetId="1" xfDxf="1" sqref="A612:XFD612" start="0" length="0">
      <dxf>
        <font>
          <name val="Times New Roman CYR"/>
          <family val="1"/>
        </font>
        <alignment wrapText="1"/>
      </dxf>
    </rfmt>
  </rrc>
  <rrc rId="13401" sId="1" ref="A612:XFD612" action="deleteRow">
    <rfmt sheetId="1" xfDxf="1" sqref="A612:XFD612" start="0" length="0">
      <dxf>
        <font>
          <name val="Times New Roman CYR"/>
          <family val="1"/>
        </font>
        <alignment wrapText="1"/>
      </dxf>
    </rfmt>
  </rrc>
  <rrc rId="13402" sId="1" ref="A612:XFD612" action="deleteRow">
    <rfmt sheetId="1" xfDxf="1" sqref="A612:XFD612" start="0" length="0">
      <dxf>
        <font>
          <name val="Times New Roman CYR"/>
          <family val="1"/>
        </font>
        <alignment wrapText="1"/>
      </dxf>
    </rfmt>
  </rrc>
  <rrc rId="13403" sId="1" ref="A174:XFD174" action="deleteRow">
    <undo index="65535" exp="ref" v="1" dr="G174" r="G611" sId="1"/>
    <rfmt sheetId="1" xfDxf="1" sqref="A174:XFD174" start="0" length="0">
      <dxf>
        <font>
          <name val="Times New Roman CYR"/>
          <family val="1"/>
        </font>
        <alignment wrapText="1"/>
      </dxf>
    </rfmt>
    <rcc rId="0" sId="1" dxf="1">
      <nc r="A174" t="inlineStr">
        <is>
          <t>Муниципальная программа «Комплексное развитие сельских территорий в Селенгинском районе на 2023-2025 годы»</t>
        </is>
      </nc>
      <ndxf>
        <font>
          <b/>
          <name val="Times New Roman"/>
          <family val="1"/>
        </font>
        <fill>
          <patternFill patternType="solid">
            <bgColor theme="0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4" t="inlineStr">
        <is>
          <t>977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4" t="inlineStr">
        <is>
          <t>10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4" t="inlineStr">
        <is>
          <t>03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4" t="inlineStr">
        <is>
          <t>06000 00000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74" start="0" length="0">
      <dxf>
        <font>
          <b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74">
        <f>G175</f>
      </nc>
      <ndxf>
        <font>
          <b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13404" sId="1" numFmtId="4">
    <oc r="G176">
      <v>9593.9830000000002</v>
    </oc>
    <nc r="G176">
      <v>12792.045</v>
    </nc>
  </rcc>
  <rcc rId="13405" sId="1">
    <oc r="G173">
      <f>G177</f>
    </oc>
    <nc r="G173">
      <f>G177+G174</f>
    </nc>
  </rcc>
  <rcc rId="13406" sId="1">
    <oc r="B174" t="inlineStr">
      <is>
        <t>977</t>
      </is>
    </oc>
    <nc r="B174" t="inlineStr">
      <is>
        <t>968</t>
      </is>
    </nc>
  </rcc>
  <rcc rId="13407" sId="1">
    <oc r="B175" t="inlineStr">
      <is>
        <t>977</t>
      </is>
    </oc>
    <nc r="B175" t="inlineStr">
      <is>
        <t>968</t>
      </is>
    </nc>
  </rcc>
  <rcc rId="13408" sId="1">
    <oc r="B176" t="inlineStr">
      <is>
        <t>977</t>
      </is>
    </oc>
    <nc r="B176" t="inlineStr">
      <is>
        <t>968</t>
      </is>
    </nc>
  </rcc>
  <rcc rId="13409" sId="1">
    <oc r="G610">
      <f>G611+#REF!</f>
    </oc>
    <nc r="G610">
      <f>G611</f>
    </nc>
  </rcc>
  <rcc rId="13410" sId="1" numFmtId="4">
    <oc r="G623">
      <v>2323995.9337900002</v>
    </oc>
    <nc r="G623">
      <v>2327193.9957900001</v>
    </nc>
  </rcc>
  <rcv guid="{F5AA4F86-B486-4943-8417-E7BB5F004EDE}" action="delete"/>
  <rdn rId="0" localSheetId="1" customView="1" name="Z_F5AA4F86_B486_4943_8417_E7BB5F004EDE_.wvu.PrintArea" hidden="1" oldHidden="1">
    <formula>Ведом.структура!$A$5:$G$621</formula>
    <oldFormula>Ведом.структура!$A$5:$G$621</oldFormula>
  </rdn>
  <rdn rId="0" localSheetId="1" customView="1" name="Z_F5AA4F86_B486_4943_8417_E7BB5F004EDE_.wvu.FilterData" hidden="1" oldHidden="1">
    <formula>Ведом.структура!$A$17:$G$629</formula>
    <oldFormula>Ведом.структура!$A$17:$G$629</oldFormula>
  </rdn>
  <rcv guid="{F5AA4F86-B486-4943-8417-E7BB5F004EDE}" action="add"/>
</revisions>
</file>

<file path=xl/revisions/revisionLog4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413" sId="1">
    <oc r="F176" t="inlineStr">
      <is>
        <t>244</t>
      </is>
    </oc>
    <nc r="F176" t="inlineStr">
      <is>
        <t>622</t>
      </is>
    </nc>
  </rcc>
  <rcc rId="13414" sId="1" odxf="1" dxf="1">
    <oc r="A176" t="inlineStr">
      <is>
        <t>Прочие мероприятия , связанные с выполнением обязательств ОМСУ</t>
      </is>
    </oc>
    <nc r="A176" t="inlineStr">
      <is>
        <t>Субсидии автономным учреждениям на иные цели</t>
      </is>
    </nc>
    <odxf>
      <alignment horizontal="general" vertical="top"/>
    </odxf>
    <ndxf>
      <alignment horizontal="left" vertical="center"/>
    </ndxf>
  </rcc>
</revisions>
</file>

<file path=xl/revisions/revisionLog4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415" sId="1">
    <oc r="G510">
      <f>33933.65+2300</f>
    </oc>
    <nc r="G510">
      <f>33933.65+2300+187</f>
    </nc>
  </rcc>
</revisions>
</file>

<file path=xl/revisions/revisionLog4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416" sId="1">
    <oc r="G3" t="inlineStr">
      <is>
        <t>от ___________2025    №____</t>
      </is>
    </oc>
    <nc r="G3" t="inlineStr">
      <is>
        <t>от 24 февраля 2025    № 28</t>
      </is>
    </nc>
  </rcc>
  <rcv guid="{73FC67B9-3A5E-4402-A781-D3BF0209130F}" action="delete"/>
  <rdn rId="0" localSheetId="1" customView="1" name="Z_73FC67B9_3A5E_4402_A781_D3BF0209130F_.wvu.PrintArea" hidden="1" oldHidden="1">
    <formula>Ведом.структура!$A$1:$G$623</formula>
    <oldFormula>Ведом.структура!$A$5:$G$623</oldFormula>
  </rdn>
  <rdn rId="0" localSheetId="1" customView="1" name="Z_73FC67B9_3A5E_4402_A781_D3BF0209130F_.wvu.FilterData" hidden="1" oldHidden="1">
    <formula>Ведом.структура!$A$17:$G$629</formula>
    <oldFormula>Ведом.структура!$A$17:$G$629</oldFormula>
  </rdn>
  <rcv guid="{73FC67B9-3A5E-4402-A781-D3BF0209130F}" action="add"/>
</revisions>
</file>

<file path=xl/revisions/revisionLog4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423" sId="1" numFmtId="4">
    <oc r="G30">
      <v>33.998640000000002</v>
    </oc>
    <nc r="G30">
      <v>104.69064</v>
    </nc>
  </rcc>
  <rcc rId="13424" sId="1" numFmtId="4">
    <oc r="G31">
      <v>399.80135999999999</v>
    </oc>
    <nc r="G31">
      <v>329.10935999999998</v>
    </nc>
  </rcc>
  <rcc rId="13425" sId="1" numFmtId="4">
    <oc r="G60">
      <v>499</v>
    </oc>
    <nc r="G60">
      <v>489</v>
    </nc>
  </rcc>
  <rcc rId="13426" sId="1" numFmtId="4">
    <oc r="G118">
      <f>18776.67349-1431.1-214.25-105-187-3317.95373</f>
    </oc>
    <nc r="G118">
      <v>13115.48976</v>
    </nc>
  </rcc>
  <rrc rId="13427" sId="1" ref="A119:XFD119" action="insertRow"/>
  <rcc rId="13428" sId="1" numFmtId="30">
    <nc r="B119">
      <v>968</v>
    </nc>
  </rcc>
  <rcc rId="13429" sId="1">
    <nc r="C119" t="inlineStr">
      <is>
        <t>01</t>
      </is>
    </nc>
  </rcc>
  <rcc rId="13430" sId="1">
    <nc r="D119" t="inlineStr">
      <is>
        <t>13</t>
      </is>
    </nc>
  </rcc>
  <rcc rId="13431" sId="1">
    <nc r="E119" t="inlineStr">
      <is>
        <t>99900 82900</t>
      </is>
    </nc>
  </rcc>
  <rcc rId="13432" sId="1">
    <nc r="F119" t="inlineStr">
      <is>
        <t>831</t>
      </is>
    </nc>
  </rcc>
  <rcc rId="13433" sId="1" numFmtId="4">
    <nc r="G119">
      <v>40</v>
    </nc>
  </rcc>
  <rrc rId="13434" sId="1" ref="A120:XFD120" action="insertRow"/>
  <rcc rId="13435" sId="1" numFmtId="30">
    <nc r="B120">
      <v>968</v>
    </nc>
  </rcc>
  <rcc rId="13436" sId="1">
    <nc r="C120" t="inlineStr">
      <is>
        <t>01</t>
      </is>
    </nc>
  </rcc>
  <rcc rId="13437" sId="1">
    <nc r="D120" t="inlineStr">
      <is>
        <t>13</t>
      </is>
    </nc>
  </rcc>
  <rcc rId="13438" sId="1">
    <nc r="E120" t="inlineStr">
      <is>
        <t>99900 82900</t>
      </is>
    </nc>
  </rcc>
  <rcc rId="13439" sId="1">
    <nc r="F120" t="inlineStr">
      <is>
        <t>853</t>
      </is>
    </nc>
  </rcc>
  <rcc rId="13440" sId="1" numFmtId="4">
    <nc r="G120">
      <v>180</v>
    </nc>
  </rcc>
  <rcc rId="13441" sId="1">
    <oc r="G117">
      <f>G118</f>
    </oc>
    <nc r="G117">
      <f>SUM(G118:G120)</f>
    </nc>
  </rcc>
  <rcc rId="13442" sId="1" xfDxf="1" dxf="1">
    <nc r="A119" t="inlineStr">
      <is>
        <t>Исполнение судебных актов Российской Федерации и мировых соглашений по возмещению причиненного вреда</t>
      </is>
    </nc>
    <ndxf>
      <font>
        <name val="Times New Roman"/>
        <family val="1"/>
      </font>
      <alignment horizontal="left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443" sId="1" xfDxf="1" dxf="1">
    <nc r="A120" t="inlineStr">
      <is>
        <t>Уплата иных платежей</t>
      </is>
    </nc>
    <ndxf>
      <font>
        <name val="Times New Roman"/>
        <family val="1"/>
      </font>
      <alignment horizontal="left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F5AA4F86-B486-4943-8417-E7BB5F004EDE}" action="delete"/>
  <rdn rId="0" localSheetId="1" customView="1" name="Z_F5AA4F86_B486_4943_8417_E7BB5F004EDE_.wvu.PrintArea" hidden="1" oldHidden="1">
    <formula>Ведом.структура!$A$5:$G$623</formula>
    <oldFormula>Ведом.структура!$A$5:$G$623</oldFormula>
  </rdn>
  <rdn rId="0" localSheetId="1" customView="1" name="Z_F5AA4F86_B486_4943_8417_E7BB5F004EDE_.wvu.FilterData" hidden="1" oldHidden="1">
    <formula>Ведом.структура!$A$17:$G$631</formula>
    <oldFormula>Ведом.структура!$A$17:$G$631</oldFormula>
  </rdn>
  <rcv guid="{F5AA4F86-B486-4943-8417-E7BB5F004EDE}" action="add"/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466" sId="1" ref="A535:XFD535" action="insertRow"/>
  <rcc rId="5467" sId="1">
    <nc r="A535" t="inlineStr">
      <is>
        <t>Уплата налога на имущество организаций и земельного налога</t>
      </is>
    </nc>
  </rcc>
  <rcc rId="5468" sId="1">
    <nc r="B535" t="inlineStr">
      <is>
        <t>975</t>
      </is>
    </nc>
  </rcc>
  <rcc rId="5469" sId="1">
    <nc r="C535" t="inlineStr">
      <is>
        <t>11</t>
      </is>
    </nc>
  </rcc>
  <rcc rId="5470" sId="1">
    <nc r="D535" t="inlineStr">
      <is>
        <t>05</t>
      </is>
    </nc>
  </rcc>
  <rcc rId="5471" sId="1">
    <nc r="E535" t="inlineStr">
      <is>
        <t>09401 83170</t>
      </is>
    </nc>
  </rcc>
  <rcc rId="5472" sId="1">
    <nc r="F535" t="inlineStr">
      <is>
        <t>851</t>
      </is>
    </nc>
  </rcc>
  <rcc rId="5473" sId="1">
    <oc r="G530">
      <f>SUM(G531:G537)</f>
    </oc>
    <nc r="G530">
      <f>SUM(G531:G537)</f>
    </nc>
  </rcc>
</revisions>
</file>

<file path=xl/revisions/revisionLog4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446" sId="1" numFmtId="4">
    <oc r="G129">
      <v>7343.9729699999998</v>
    </oc>
    <nc r="G129">
      <v>7366.9679999999998</v>
    </nc>
  </rcc>
  <rcc rId="13447" sId="1" numFmtId="4">
    <oc r="G130">
      <v>2308.2433799999999</v>
    </oc>
    <nc r="G130">
      <v>2285.2483499999998</v>
    </nc>
  </rcc>
  <rrc rId="13448" sId="1" ref="A131:XFD131" action="insertRow"/>
  <rcc rId="13449" sId="1">
    <nc r="B131" t="inlineStr">
      <is>
        <t>968</t>
      </is>
    </nc>
  </rcc>
  <rcc rId="13450" sId="1">
    <nc r="C131" t="inlineStr">
      <is>
        <t>01</t>
      </is>
    </nc>
  </rcc>
  <rcc rId="13451" sId="1">
    <nc r="D131" t="inlineStr">
      <is>
        <t>13</t>
      </is>
    </nc>
  </rcc>
  <rcc rId="13452" sId="1">
    <nc r="E131" t="inlineStr">
      <is>
        <t>99900 83590</t>
      </is>
    </nc>
  </rcc>
  <rcc rId="13453" sId="1">
    <nc r="F131" t="inlineStr">
      <is>
        <t>851</t>
      </is>
    </nc>
  </rcc>
  <rcc rId="13454" sId="1" numFmtId="4">
    <nc r="G131">
      <v>10</v>
    </nc>
  </rcc>
  <rcc rId="13455" sId="1" numFmtId="4">
    <oc r="G132">
      <v>50</v>
    </oc>
    <nc r="G132">
      <v>40</v>
    </nc>
  </rcc>
  <rcc rId="13456" sId="1" xfDxf="1" dxf="1">
    <nc r="A131" t="inlineStr">
      <is>
        <t>Уплата налога на имущество организаций и земельного налога</t>
      </is>
    </nc>
    <ndxf>
      <font>
        <color indexed="8"/>
        <name val="Times New Roman"/>
        <family val="1"/>
      </font>
      <fill>
        <patternFill patternType="solid"/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457" sId="1">
    <oc r="G124">
      <f>SUM(G125:G132)</f>
    </oc>
    <nc r="G124">
      <f>SUM(G125:G132)</f>
    </nc>
  </rcc>
  <rcc rId="13458" sId="1" numFmtId="4">
    <oc r="G134">
      <v>1</v>
    </oc>
    <nc r="G134">
      <v>11</v>
    </nc>
  </rcc>
</revisions>
</file>

<file path=xl/revisions/revisionLog4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459" sId="1" numFmtId="4">
    <oc r="G149">
      <v>112228.96907000001</v>
    </oc>
    <nc r="G149"/>
  </rcc>
  <rfmt sheetId="1" sqref="A148:XFD149">
    <dxf>
      <fill>
        <patternFill>
          <bgColor rgb="FFFFFF00"/>
        </patternFill>
      </fill>
    </dxf>
  </rfmt>
  <rcc rId="13460" sId="1" numFmtId="4">
    <oc r="G228">
      <v>85460.017890000003</v>
    </oc>
    <nc r="G228">
      <v>84836.713889999999</v>
    </nc>
  </rcc>
  <rcc rId="13461" sId="1" numFmtId="4">
    <oc r="G254">
      <v>663.3</v>
    </oc>
    <nc r="G254">
      <v>1342.4839999999999</v>
    </nc>
  </rcc>
  <rcc rId="13462" sId="1" numFmtId="4">
    <oc r="G257">
      <v>7262.6</v>
    </oc>
    <nc r="G257">
      <v>7048.4</v>
    </nc>
  </rcc>
  <rcc rId="13463" sId="1" numFmtId="4">
    <oc r="G258">
      <v>22998.1</v>
    </oc>
    <nc r="G258">
      <v>23212.3</v>
    </nc>
  </rcc>
  <rrc rId="13464" sId="1" ref="A313:XFD316" action="insertRow"/>
  <rcc rId="13465" sId="1" odxf="1" dxf="1">
    <nc r="A313" t="inlineStr">
      <is>
        <t>Муниципальная программа «Сохранение и развитие бурятского языка в Селенгинском районе на 2021-2025 годы"</t>
      </is>
    </nc>
    <odxf>
      <font>
        <b val="0"/>
        <name val="Times New Roman"/>
        <family val="1"/>
      </font>
      <alignment vertical="top"/>
    </odxf>
    <ndxf>
      <font>
        <b/>
        <name val="Times New Roman"/>
        <family val="1"/>
      </font>
      <alignment vertical="center"/>
    </ndxf>
  </rcc>
  <rcc rId="13466" sId="1" odxf="1" dxf="1">
    <nc r="B313" t="inlineStr">
      <is>
        <t>969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3467" sId="1" odxf="1" dxf="1">
    <nc r="C313" t="inlineStr">
      <is>
        <t>07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3468" sId="1" odxf="1" dxf="1">
    <nc r="D313" t="inlineStr">
      <is>
        <t>09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3469" sId="1" odxf="1" dxf="1">
    <nc r="E313" t="inlineStr">
      <is>
        <t>22000 00000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F313" start="0" length="0">
    <dxf>
      <font>
        <b/>
        <name val="Times New Roman"/>
        <family val="1"/>
      </font>
    </dxf>
  </rfmt>
  <rcc rId="13470" sId="1" odxf="1" dxf="1">
    <nc r="G313">
      <f>G314</f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theme="0"/>
        </patternFill>
      </fill>
    </ndxf>
  </rcc>
  <rfmt sheetId="1" sqref="H313" start="0" length="0">
    <dxf>
      <font>
        <b/>
        <name val="Times New Roman CYR"/>
        <family val="1"/>
      </font>
    </dxf>
  </rfmt>
  <rfmt sheetId="1" sqref="I313" start="0" length="0">
    <dxf>
      <font>
        <b/>
        <name val="Times New Roman CYR"/>
        <family val="1"/>
      </font>
    </dxf>
  </rfmt>
  <rfmt sheetId="1" sqref="J313" start="0" length="0">
    <dxf>
      <font>
        <b/>
        <name val="Times New Roman CYR"/>
        <family val="1"/>
      </font>
    </dxf>
  </rfmt>
  <rfmt sheetId="1" sqref="K313" start="0" length="0">
    <dxf>
      <font>
        <b/>
        <name val="Times New Roman CYR"/>
        <family val="1"/>
      </font>
    </dxf>
  </rfmt>
  <rfmt sheetId="1" sqref="L313" start="0" length="0">
    <dxf>
      <font>
        <b/>
        <name val="Times New Roman CYR"/>
        <family val="1"/>
      </font>
    </dxf>
  </rfmt>
  <rfmt sheetId="1" sqref="A313:XFD313" start="0" length="0">
    <dxf>
      <font>
        <b/>
        <name val="Times New Roman CYR"/>
        <family val="1"/>
      </font>
    </dxf>
  </rfmt>
  <rcc rId="13471" sId="1" odxf="1" dxf="1">
    <nc r="A314" t="inlineStr">
      <is>
        <t>Основное мероприятие "Организация деятельности по обеспечению сохранения и развития бурятского языка"</t>
      </is>
    </nc>
    <odxf>
      <font>
        <i val="0"/>
        <name val="Times New Roman"/>
        <family val="1"/>
      </font>
      <alignment vertical="top"/>
    </odxf>
    <ndxf>
      <font>
        <i/>
        <name val="Times New Roman"/>
        <family val="1"/>
      </font>
      <alignment vertical="center"/>
    </ndxf>
  </rcc>
  <rcc rId="13472" sId="1" odxf="1" dxf="1">
    <nc r="B314" t="inlineStr">
      <is>
        <t>969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3473" sId="1" odxf="1" dxf="1">
    <nc r="C314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3474" sId="1" odxf="1" dxf="1">
    <nc r="D314" t="inlineStr">
      <is>
        <t>09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3475" sId="1" odxf="1" dxf="1">
    <nc r="E314" t="inlineStr">
      <is>
        <t>22002 00000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314" start="0" length="0">
    <dxf>
      <font>
        <i/>
        <name val="Times New Roman"/>
        <family val="1"/>
      </font>
    </dxf>
  </rfmt>
  <rcc rId="13476" sId="1" odxf="1" dxf="1">
    <nc r="G314">
      <f>G315</f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fmt sheetId="1" sqref="H314" start="0" length="0">
    <dxf>
      <font>
        <i/>
        <name val="Times New Roman CYR"/>
        <family val="1"/>
      </font>
    </dxf>
  </rfmt>
  <rfmt sheetId="1" sqref="I314" start="0" length="0">
    <dxf>
      <font>
        <i/>
        <name val="Times New Roman CYR"/>
        <family val="1"/>
      </font>
    </dxf>
  </rfmt>
  <rfmt sheetId="1" sqref="J314" start="0" length="0">
    <dxf>
      <font>
        <i/>
        <name val="Times New Roman CYR"/>
        <family val="1"/>
      </font>
    </dxf>
  </rfmt>
  <rfmt sheetId="1" sqref="K314" start="0" length="0">
    <dxf>
      <font>
        <i/>
        <name val="Times New Roman CYR"/>
        <family val="1"/>
      </font>
    </dxf>
  </rfmt>
  <rfmt sheetId="1" sqref="L314" start="0" length="0">
    <dxf>
      <font>
        <i/>
        <name val="Times New Roman CYR"/>
        <family val="1"/>
      </font>
    </dxf>
  </rfmt>
  <rfmt sheetId="1" sqref="A314:XFD314" start="0" length="0">
    <dxf>
      <font>
        <i/>
        <name val="Times New Roman CYR"/>
        <family val="1"/>
      </font>
    </dxf>
  </rfmt>
  <rcc rId="13477" sId="1" odxf="1" dxf="1">
    <nc r="A315" t="inlineStr">
      <is>
        <t>Разработка, принятие и софинансирование муниципальных программ по сохранению и развитию бурятского языка</t>
      </is>
    </nc>
    <odxf>
      <font>
        <i val="0"/>
        <name val="Times New Roman"/>
        <family val="1"/>
      </font>
      <fill>
        <patternFill patternType="none"/>
      </fill>
      <alignment vertical="top"/>
    </odxf>
    <ndxf>
      <font>
        <i/>
        <color indexed="8"/>
        <name val="Times New Roman"/>
        <family val="1"/>
      </font>
      <fill>
        <patternFill patternType="solid"/>
      </fill>
      <alignment vertical="center"/>
    </ndxf>
  </rcc>
  <rcc rId="13478" sId="1" odxf="1" dxf="1" numFmtId="30">
    <nc r="B315">
      <v>969</v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3479" sId="1" odxf="1" dxf="1">
    <nc r="C315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3480" sId="1" odxf="1" dxf="1">
    <nc r="D315" t="inlineStr">
      <is>
        <t>09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3481" sId="1" odxf="1" dxf="1">
    <nc r="E315" t="inlineStr">
      <is>
        <t>22002 S5060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315" start="0" length="0">
    <dxf>
      <font>
        <i/>
        <name val="Times New Roman CYR"/>
      </font>
    </dxf>
  </rfmt>
  <rcc rId="13482" sId="1" odxf="1" dxf="1">
    <nc r="G315">
      <f>G316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="1" sqref="L315" start="0" length="0">
    <dxf>
      <font>
        <sz val="9"/>
        <color auto="1"/>
        <name val="Arial"/>
        <family val="2"/>
        <charset val="204"/>
        <scheme val="none"/>
      </font>
      <alignment horizontal="left"/>
    </dxf>
  </rfmt>
  <rcc rId="13483" sId="1" odxf="1" dxf="1">
    <nc r="A316" t="inlineStr">
      <is>
        <t>Прочие закупки товаров, работ и услуг для государственных (муниципальных) нужд</t>
      </is>
    </nc>
    <odxf>
      <font>
        <name val="Times New Roman"/>
        <family val="1"/>
      </font>
      <fill>
        <patternFill patternType="none"/>
      </fill>
      <alignment vertical="top"/>
    </odxf>
    <ndxf>
      <font>
        <color indexed="8"/>
        <name val="Times New Roman"/>
        <family val="1"/>
      </font>
      <fill>
        <patternFill patternType="solid"/>
      </fill>
      <alignment vertical="center"/>
    </ndxf>
  </rcc>
  <rcc rId="13484" sId="1" numFmtId="30">
    <nc r="B316">
      <v>969</v>
    </nc>
  </rcc>
  <rcc rId="13485" sId="1">
    <nc r="C316" t="inlineStr">
      <is>
        <t>07</t>
      </is>
    </nc>
  </rcc>
  <rcc rId="13486" sId="1">
    <nc r="D316" t="inlineStr">
      <is>
        <t>09</t>
      </is>
    </nc>
  </rcc>
  <rcc rId="13487" sId="1">
    <nc r="E316" t="inlineStr">
      <is>
        <t>22002 S5060</t>
      </is>
    </nc>
  </rcc>
  <rcc rId="13488" sId="1">
    <nc r="F316" t="inlineStr">
      <is>
        <t>244</t>
      </is>
    </nc>
  </rcc>
  <rcc rId="13489" sId="1" numFmtId="4">
    <nc r="G316">
      <v>130</v>
    </nc>
  </rcc>
  <rcc rId="13490" sId="1">
    <oc r="G279">
      <f>G280</f>
    </oc>
    <nc r="G279">
      <f>G280+G313</f>
    </nc>
  </rcc>
</revisions>
</file>

<file path=xl/revisions/revisionLog4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491" sId="1" numFmtId="4">
    <oc r="G332">
      <v>1600</v>
    </oc>
    <nc r="G332">
      <v>1299.4670000000001</v>
    </nc>
  </rcc>
  <rrc rId="13492" sId="1" ref="A338:XFD338" action="insertRow"/>
  <rcc rId="13493" sId="1" numFmtId="30">
    <nc r="B338">
      <v>970</v>
    </nc>
  </rcc>
  <rcc rId="13494" sId="1">
    <nc r="C338" t="inlineStr">
      <is>
        <t>01</t>
      </is>
    </nc>
  </rcc>
  <rcc rId="13495" sId="1">
    <nc r="D338" t="inlineStr">
      <is>
        <t>06</t>
      </is>
    </nc>
  </rcc>
  <rcc rId="13496" sId="1">
    <nc r="E338" t="inlineStr">
      <is>
        <t>99900 41000</t>
      </is>
    </nc>
  </rcc>
  <rcc rId="13497" sId="1">
    <nc r="F338" t="inlineStr">
      <is>
        <t>242</t>
      </is>
    </nc>
  </rcc>
  <rcc rId="13498" sId="1" numFmtId="4">
    <nc r="G338">
      <v>300.53300000000002</v>
    </nc>
  </rcc>
  <rcc rId="13499" sId="1">
    <oc r="G335">
      <f>SUM(G336:G337)</f>
    </oc>
    <nc r="G335">
      <f>SUM(G336:G338)</f>
    </nc>
  </rcc>
  <rcc rId="13500" sId="1" odxf="1" dxf="1">
    <nc r="A338" t="inlineStr">
      <is>
        <t>Закупка товаров, работ и услуг в сфере информационно-коммуникационных технологий</t>
      </is>
    </nc>
    <ndxf>
      <font>
        <color indexed="8"/>
        <name val="Times New Roman"/>
        <family val="1"/>
      </font>
      <fill>
        <patternFill patternType="solid"/>
      </fill>
      <alignment vertical="center"/>
    </ndxf>
  </rcc>
</revisions>
</file>

<file path=xl/revisions/revisionLog4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501" sId="1" numFmtId="4">
    <oc r="G370">
      <f>250+30+30</f>
    </oc>
    <nc r="G370">
      <v>309.99495999999999</v>
    </nc>
  </rcc>
  <rcc rId="13502" sId="1" numFmtId="4">
    <oc r="G375">
      <f>9321+288.3</f>
    </oc>
    <nc r="G375">
      <v>7928.3050400000002</v>
    </nc>
  </rcc>
  <rrc rId="13503" sId="1" ref="A376:XFD376" action="insertRow"/>
  <rcc rId="13504" sId="1">
    <nc r="B376" t="inlineStr">
      <is>
        <t>971</t>
      </is>
    </nc>
  </rcc>
  <rcc rId="13505" sId="1">
    <nc r="C376" t="inlineStr">
      <is>
        <t>01</t>
      </is>
    </nc>
  </rcc>
  <rcc rId="13506" sId="1">
    <nc r="D376" t="inlineStr">
      <is>
        <t>13</t>
      </is>
    </nc>
  </rcc>
  <rcc rId="13507" sId="1">
    <nc r="E376" t="inlineStr">
      <is>
        <t>99900 9T001</t>
      </is>
    </nc>
  </rcc>
  <rcc rId="13508" sId="1">
    <nc r="H376">
      <v>9321</v>
    </nc>
  </rcc>
  <rcc rId="13509" sId="1">
    <nc r="F376" t="inlineStr">
      <is>
        <t>244</t>
      </is>
    </nc>
  </rcc>
  <rcc rId="13510" sId="1" numFmtId="4">
    <nc r="G376">
      <v>1786</v>
    </nc>
  </rcc>
  <rcc rId="13511" sId="1">
    <oc r="G374">
      <f>G375</f>
    </oc>
    <nc r="G374">
      <f>SUM(G375:G376)</f>
    </nc>
  </rcc>
  <rcc rId="13512" sId="1" odxf="1" dxf="1">
    <nc r="A376" t="inlineStr">
      <is>
        <t>Прочая закупка товаров, работ и услуг</t>
      </is>
    </nc>
    <ndxf>
      <font>
        <color indexed="8"/>
        <name val="Times New Roman"/>
        <family val="1"/>
      </font>
      <alignment vertical="top"/>
    </ndxf>
  </rcc>
</revisions>
</file>

<file path=xl/revisions/revisionLog4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513" sId="1" numFmtId="4">
    <oc r="G383">
      <v>16956.335330000002</v>
    </oc>
    <nc r="G383">
      <v>20323.204399999999</v>
    </nc>
  </rcc>
  <rrc rId="13514" sId="1" ref="A418:XFD421" action="insertRow"/>
  <rcc rId="13515" sId="1" odxf="1" dxf="1">
    <nc r="A418" t="inlineStr">
      <is>
        <t>Муниципальная программа «Сохранение и развитие бурятского языка в Селенгинском районе на 2021-2024 годы"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3516" sId="1" odxf="1" dxf="1">
    <nc r="B418" t="inlineStr">
      <is>
        <t>973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C418" start="0" length="0">
    <dxf>
      <font>
        <b/>
        <name val="Times New Roman"/>
        <family val="1"/>
      </font>
    </dxf>
  </rfmt>
  <rfmt sheetId="1" sqref="D418" start="0" length="0">
    <dxf>
      <font>
        <b/>
        <name val="Times New Roman"/>
        <family val="1"/>
      </font>
    </dxf>
  </rfmt>
  <rcc rId="13517" sId="1" odxf="1" dxf="1">
    <nc r="E418" t="inlineStr">
      <is>
        <t>22000 00000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F418" start="0" length="0">
    <dxf>
      <font>
        <b/>
        <name val="Times New Roman"/>
        <family val="1"/>
      </font>
    </dxf>
  </rfmt>
  <rcc rId="13518" sId="1" odxf="1" dxf="1">
    <nc r="G418">
      <f>G419</f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H418" start="0" length="0">
    <dxf>
      <font>
        <b/>
        <name val="Times New Roman CYR"/>
        <family val="1"/>
      </font>
    </dxf>
  </rfmt>
  <rfmt sheetId="1" sqref="I418" start="0" length="0">
    <dxf>
      <font>
        <b/>
        <name val="Times New Roman CYR"/>
        <family val="1"/>
      </font>
    </dxf>
  </rfmt>
  <rfmt sheetId="1" sqref="J418" start="0" length="0">
    <dxf>
      <font>
        <b/>
        <name val="Times New Roman CYR"/>
        <family val="1"/>
      </font>
    </dxf>
  </rfmt>
  <rfmt sheetId="1" sqref="K418" start="0" length="0">
    <dxf>
      <font>
        <b/>
        <name val="Times New Roman CYR"/>
        <family val="1"/>
      </font>
    </dxf>
  </rfmt>
  <rfmt sheetId="1" sqref="L418" start="0" length="0">
    <dxf>
      <font>
        <b/>
        <name val="Times New Roman CYR"/>
        <family val="1"/>
      </font>
    </dxf>
  </rfmt>
  <rfmt sheetId="1" sqref="A418:XFD418" start="0" length="0">
    <dxf>
      <font>
        <b/>
        <name val="Times New Roman CYR"/>
        <family val="1"/>
      </font>
    </dxf>
  </rfmt>
  <rcc rId="13519" sId="1" odxf="1" dxf="1">
    <nc r="A419" t="inlineStr">
      <is>
        <t>Основное мероприятие "Организация деятельности по обеспечению сохранения и развития бурятского языка"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3520" sId="1" odxf="1" dxf="1">
    <nc r="B419" t="inlineStr">
      <is>
        <t>973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C419" start="0" length="0">
    <dxf>
      <font>
        <i/>
        <name val="Times New Roman"/>
        <family val="1"/>
      </font>
    </dxf>
  </rfmt>
  <rfmt sheetId="1" sqref="D419" start="0" length="0">
    <dxf>
      <font>
        <i/>
        <name val="Times New Roman"/>
        <family val="1"/>
      </font>
    </dxf>
  </rfmt>
  <rcc rId="13521" sId="1" odxf="1" dxf="1">
    <nc r="E419" t="inlineStr">
      <is>
        <t>22002 00000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419" start="0" length="0">
    <dxf>
      <font>
        <i/>
        <name val="Times New Roman"/>
        <family val="1"/>
      </font>
    </dxf>
  </rfmt>
  <rcc rId="13522" sId="1" odxf="1" dxf="1">
    <nc r="G419">
      <f>G420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H419" start="0" length="0">
    <dxf>
      <font>
        <i/>
        <name val="Times New Roman CYR"/>
        <family val="1"/>
      </font>
    </dxf>
  </rfmt>
  <rfmt sheetId="1" sqref="I419" start="0" length="0">
    <dxf>
      <font>
        <i/>
        <name val="Times New Roman CYR"/>
        <family val="1"/>
      </font>
    </dxf>
  </rfmt>
  <rfmt sheetId="1" sqref="J419" start="0" length="0">
    <dxf>
      <font>
        <i/>
        <name val="Times New Roman CYR"/>
        <family val="1"/>
      </font>
    </dxf>
  </rfmt>
  <rfmt sheetId="1" sqref="K419" start="0" length="0">
    <dxf>
      <font>
        <i/>
        <name val="Times New Roman CYR"/>
        <family val="1"/>
      </font>
    </dxf>
  </rfmt>
  <rfmt sheetId="1" sqref="L419" start="0" length="0">
    <dxf>
      <font>
        <i/>
        <name val="Times New Roman CYR"/>
        <family val="1"/>
      </font>
    </dxf>
  </rfmt>
  <rfmt sheetId="1" sqref="A419:XFD419" start="0" length="0">
    <dxf>
      <font>
        <i/>
        <name val="Times New Roman CYR"/>
        <family val="1"/>
      </font>
    </dxf>
  </rfmt>
  <rcc rId="13523" sId="1" odxf="1" dxf="1">
    <nc r="A420" t="inlineStr">
      <is>
        <t>Разработка, принятие и софинансирование муниципальных программ по сохранению и развитию бурятского языка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3524" sId="1" odxf="1" dxf="1">
    <nc r="B420" t="inlineStr">
      <is>
        <t>973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C420" start="0" length="0">
    <dxf>
      <font>
        <i/>
        <name val="Times New Roman"/>
        <family val="1"/>
      </font>
    </dxf>
  </rfmt>
  <rfmt sheetId="1" sqref="D420" start="0" length="0">
    <dxf>
      <font>
        <i/>
        <name val="Times New Roman"/>
        <family val="1"/>
      </font>
    </dxf>
  </rfmt>
  <rcc rId="13525" sId="1" odxf="1" dxf="1">
    <nc r="E420" t="inlineStr">
      <is>
        <t>22002 S5060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420" start="0" length="0">
    <dxf>
      <font>
        <i/>
        <name val="Times New Roman"/>
        <family val="1"/>
      </font>
    </dxf>
  </rfmt>
  <rcc rId="13526" sId="1" odxf="1" dxf="1">
    <nc r="G420">
      <f>G421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H420" start="0" length="0">
    <dxf>
      <font>
        <i/>
        <name val="Times New Roman CYR"/>
        <family val="1"/>
      </font>
    </dxf>
  </rfmt>
  <rfmt sheetId="1" sqref="I420" start="0" length="0">
    <dxf>
      <font>
        <i/>
        <name val="Times New Roman CYR"/>
        <family val="1"/>
      </font>
    </dxf>
  </rfmt>
  <rfmt sheetId="1" sqref="J420" start="0" length="0">
    <dxf>
      <font>
        <i/>
        <name val="Times New Roman CYR"/>
        <family val="1"/>
      </font>
    </dxf>
  </rfmt>
  <rfmt sheetId="1" sqref="K420" start="0" length="0">
    <dxf>
      <font>
        <i/>
        <name val="Times New Roman CYR"/>
        <family val="1"/>
      </font>
    </dxf>
  </rfmt>
  <rfmt sheetId="1" sqref="L420" start="0" length="0">
    <dxf>
      <font>
        <i/>
        <name val="Times New Roman CYR"/>
        <family val="1"/>
      </font>
    </dxf>
  </rfmt>
  <rfmt sheetId="1" sqref="A420:XFD420" start="0" length="0">
    <dxf>
      <font>
        <i/>
        <name val="Times New Roman CYR"/>
        <family val="1"/>
      </font>
    </dxf>
  </rfmt>
  <rcc rId="13527" sId="1">
    <nc r="A421" t="inlineStr">
      <is>
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</rcc>
  <rcc rId="13528" sId="1">
    <nc r="B421" t="inlineStr">
      <is>
        <t>973</t>
      </is>
    </nc>
  </rcc>
  <rcc rId="13529" sId="1">
    <nc r="E421" t="inlineStr">
      <is>
        <t>22002 S5060</t>
      </is>
    </nc>
  </rcc>
  <rcc rId="13530" sId="1">
    <nc r="F421" t="inlineStr">
      <is>
        <t>621</t>
      </is>
    </nc>
  </rcc>
  <rcc rId="13531" sId="1">
    <nc r="C418" t="inlineStr">
      <is>
        <t>07</t>
      </is>
    </nc>
  </rcc>
  <rcc rId="13532" sId="1">
    <nc r="D418" t="inlineStr">
      <is>
        <t>03</t>
      </is>
    </nc>
  </rcc>
  <rcc rId="13533" sId="1">
    <nc r="C419" t="inlineStr">
      <is>
        <t>07</t>
      </is>
    </nc>
  </rcc>
  <rcc rId="13534" sId="1">
    <nc r="D419" t="inlineStr">
      <is>
        <t>03</t>
      </is>
    </nc>
  </rcc>
  <rcc rId="13535" sId="1">
    <nc r="C420" t="inlineStr">
      <is>
        <t>07</t>
      </is>
    </nc>
  </rcc>
  <rcc rId="13536" sId="1">
    <nc r="D420" t="inlineStr">
      <is>
        <t>03</t>
      </is>
    </nc>
  </rcc>
  <rcc rId="13537" sId="1">
    <nc r="C421" t="inlineStr">
      <is>
        <t>07</t>
      </is>
    </nc>
  </rcc>
  <rcc rId="13538" sId="1">
    <nc r="D421" t="inlineStr">
      <is>
        <t>03</t>
      </is>
    </nc>
  </rcc>
  <rcc rId="13539" sId="1" numFmtId="4">
    <nc r="G421">
      <v>185.5</v>
    </nc>
  </rcc>
  <rcc rId="13540" sId="1">
    <oc r="G408">
      <f>G409</f>
    </oc>
    <nc r="G408">
      <f>G409+G418</f>
    </nc>
  </rcc>
  <rrc rId="13541" sId="1" ref="A429:XFD430" action="insertRow"/>
  <rcc rId="13542" sId="1" odxf="1" dxf="1">
    <nc r="A429" t="inlineStr">
      <is>
        <t>Повышение средней заработной платы работников муниципальных учреждений культуры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3543" sId="1" odxf="1" dxf="1">
    <nc r="B429" t="inlineStr">
      <is>
        <t>973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3544" sId="1" odxf="1" dxf="1">
    <nc r="C429" t="inlineStr">
      <is>
        <t>08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3545" sId="1" odxf="1" dxf="1">
    <nc r="D429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429" start="0" length="0">
    <dxf>
      <font>
        <i/>
        <name val="Times New Roman"/>
        <family val="1"/>
      </font>
    </dxf>
  </rfmt>
  <rfmt sheetId="1" sqref="F429" start="0" length="0">
    <dxf>
      <font>
        <i/>
        <name val="Times New Roman"/>
        <family val="1"/>
      </font>
    </dxf>
  </rfmt>
  <rcc rId="13546" sId="1" odxf="1" dxf="1">
    <nc r="G429">
      <f>G430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fmt sheetId="1" sqref="H429" start="0" length="0">
    <dxf>
      <font>
        <i/>
        <name val="Times New Roman CYR"/>
        <family val="1"/>
      </font>
    </dxf>
  </rfmt>
  <rfmt sheetId="1" sqref="I429" start="0" length="0">
    <dxf>
      <font>
        <i/>
        <name val="Times New Roman CYR"/>
        <family val="1"/>
      </font>
    </dxf>
  </rfmt>
  <rfmt sheetId="1" sqref="J429" start="0" length="0">
    <dxf>
      <font>
        <i/>
        <name val="Times New Roman CYR"/>
        <family val="1"/>
      </font>
    </dxf>
  </rfmt>
  <rfmt sheetId="1" sqref="K429" start="0" length="0">
    <dxf>
      <font>
        <i/>
        <name val="Times New Roman CYR"/>
        <family val="1"/>
      </font>
    </dxf>
  </rfmt>
  <rfmt sheetId="1" sqref="L429" start="0" length="0">
    <dxf>
      <font>
        <i/>
        <name val="Times New Roman CYR"/>
        <family val="1"/>
      </font>
    </dxf>
  </rfmt>
  <rfmt sheetId="1" sqref="A429:XFD429" start="0" length="0">
    <dxf>
      <font>
        <i/>
        <name val="Times New Roman CYR"/>
        <family val="1"/>
      </font>
    </dxf>
  </rfmt>
  <rcc rId="13547" sId="1">
    <nc r="B430" t="inlineStr">
      <is>
        <t>973</t>
      </is>
    </nc>
  </rcc>
  <rcc rId="13548" sId="1">
    <nc r="C430" t="inlineStr">
      <is>
        <t>08</t>
      </is>
    </nc>
  </rcc>
  <rcc rId="13549" sId="1">
    <nc r="D430" t="inlineStr">
      <is>
        <t>01</t>
      </is>
    </nc>
  </rcc>
  <rcc rId="13550" sId="1" odxf="1" dxf="1">
    <nc r="H430">
      <v>10449.620000000001</v>
    </nc>
    <odxf>
      <font>
        <i val="0"/>
        <name val="Times New Roman CYR"/>
        <family val="1"/>
      </font>
    </odxf>
    <ndxf>
      <font>
        <i/>
        <name val="Times New Roman CYR"/>
        <family val="1"/>
      </font>
    </ndxf>
  </rcc>
  <rfmt sheetId="1" sqref="I430" start="0" length="0">
    <dxf>
      <font>
        <i/>
        <name val="Times New Roman CYR"/>
        <family val="1"/>
      </font>
    </dxf>
  </rfmt>
  <rfmt sheetId="1" sqref="J430" start="0" length="0">
    <dxf>
      <font>
        <i/>
        <name val="Times New Roman CYR"/>
        <family val="1"/>
      </font>
    </dxf>
  </rfmt>
  <rfmt sheetId="1" sqref="K430" start="0" length="0">
    <dxf>
      <font>
        <i/>
        <name val="Times New Roman CYR"/>
        <family val="1"/>
      </font>
    </dxf>
  </rfmt>
  <rfmt sheetId="1" sqref="L430" start="0" length="0">
    <dxf>
      <font>
        <i/>
        <name val="Times New Roman CYR"/>
        <family val="1"/>
      </font>
    </dxf>
  </rfmt>
  <rfmt sheetId="1" sqref="A430:XFD430" start="0" length="0">
    <dxf>
      <font>
        <i/>
        <name val="Times New Roman CYR"/>
        <family val="1"/>
      </font>
    </dxf>
  </rfmt>
  <rcc rId="13551" sId="1" numFmtId="4">
    <nc r="G430">
      <v>106.383</v>
    </nc>
  </rcc>
  <rcc rId="13552" sId="1">
    <oc r="G426">
      <f>G431+G427</f>
    </oc>
    <nc r="G426">
      <f>G431+G427+G429</f>
    </nc>
  </rcc>
  <rcc rId="13553" sId="1">
    <nc r="E429" t="inlineStr">
      <is>
        <t>08101 R5190</t>
      </is>
    </nc>
  </rcc>
  <rcc rId="13554" sId="1" odxf="1" dxf="1">
    <nc r="E430" t="inlineStr">
      <is>
        <t>08101 R5190</t>
      </is>
    </nc>
    <ndxf>
      <font>
        <i/>
        <name val="Times New Roman"/>
        <family val="1"/>
      </font>
    </ndxf>
  </rcc>
  <rfmt sheetId="1" sqref="E430" start="0" length="2147483647">
    <dxf>
      <font>
        <i val="0"/>
      </font>
    </dxf>
  </rfmt>
  <rcc rId="13555" sId="1">
    <nc r="F430" t="inlineStr">
      <is>
        <t>612</t>
      </is>
    </nc>
  </rcc>
  <rcc rId="13556" sId="1" odxf="1" dxf="1">
    <nc r="A430" t="inlineStr">
      <is>
        <t>Субсидии бюджетным учреждениям на иные цели</t>
      </is>
    </nc>
    <ndxf>
      <alignment vertical="center"/>
    </ndxf>
  </rcc>
</revisions>
</file>

<file path=xl/revisions/revisionLog4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557" sId="1" xfDxf="1" dxf="1">
    <oc r="A429" t="inlineStr">
      <is>
        <t>Повышение средней заработной платы работников муниципальных учреждений культуры</t>
      </is>
    </oc>
    <nc r="A429" t="inlineStr">
      <is>
        <t>Поддержка отрасли культуры</t>
      </is>
    </nc>
    <ndxf>
      <font>
        <i/>
        <name val="Times New Roman"/>
        <family val="1"/>
      </font>
      <alignment horizontal="left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558" sId="1" xfDxf="1" dxf="1">
    <oc r="B429" t="inlineStr">
      <is>
        <t>973</t>
      </is>
    </oc>
    <nc r="B429"/>
    <ndxf>
      <font>
        <i/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4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559" sId="1" numFmtId="4">
    <oc r="G436">
      <v>13920.6</v>
    </oc>
    <nc r="G436">
      <v>14010.6</v>
    </nc>
  </rcc>
  <rrc rId="13560" sId="1" ref="A439:XFD440" action="insertRow"/>
  <rcc rId="13561" sId="1" odxf="1" dxf="1">
    <nc r="A439" t="inlineStr">
      <is>
        <t>Поддержка отрасли культуры</t>
      </is>
    </nc>
    <odxf>
      <font>
        <i val="0"/>
        <name val="Times New Roman"/>
        <family val="1"/>
      </font>
      <alignment vertical="center"/>
    </odxf>
    <ndxf>
      <font>
        <i/>
        <name val="Times New Roman"/>
        <family val="1"/>
      </font>
      <alignment vertical="top"/>
    </ndxf>
  </rcc>
  <rfmt sheetId="1" sqref="B439" start="0" length="0">
    <dxf>
      <font>
        <i/>
        <name val="Times New Roman"/>
        <family val="1"/>
      </font>
    </dxf>
  </rfmt>
  <rcc rId="13562" sId="1" odxf="1" dxf="1">
    <nc r="C439" t="inlineStr">
      <is>
        <t>08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3563" sId="1" odxf="1" dxf="1">
    <nc r="D439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439" start="0" length="0">
    <dxf>
      <font>
        <i/>
        <name val="Times New Roman"/>
        <family val="1"/>
      </font>
    </dxf>
  </rfmt>
  <rfmt sheetId="1" sqref="F439" start="0" length="0">
    <dxf>
      <font>
        <i/>
        <name val="Times New Roman"/>
        <family val="1"/>
      </font>
    </dxf>
  </rfmt>
  <rcc rId="13564" sId="1" odxf="1" dxf="1">
    <nc r="G439">
      <f>G440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fmt sheetId="1" sqref="H439" start="0" length="0">
    <dxf>
      <font>
        <i/>
        <name val="Times New Roman CYR"/>
        <family val="1"/>
      </font>
    </dxf>
  </rfmt>
  <rfmt sheetId="1" sqref="I439" start="0" length="0">
    <dxf>
      <font>
        <i/>
        <name val="Times New Roman CYR"/>
        <family val="1"/>
      </font>
    </dxf>
  </rfmt>
  <rfmt sheetId="1" sqref="J439" start="0" length="0">
    <dxf>
      <font>
        <i/>
        <name val="Times New Roman CYR"/>
        <family val="1"/>
      </font>
    </dxf>
  </rfmt>
  <rfmt sheetId="1" sqref="K439" start="0" length="0">
    <dxf>
      <font>
        <i/>
        <name val="Times New Roman CYR"/>
        <family val="1"/>
      </font>
    </dxf>
  </rfmt>
  <rfmt sheetId="1" sqref="L439" start="0" length="0">
    <dxf>
      <font>
        <i/>
        <name val="Times New Roman CYR"/>
        <family val="1"/>
      </font>
    </dxf>
  </rfmt>
  <rfmt sheetId="1" sqref="A439:XFD439" start="0" length="0">
    <dxf>
      <font>
        <i/>
        <name val="Times New Roman CYR"/>
        <family val="1"/>
      </font>
    </dxf>
  </rfmt>
  <rcc rId="13565" sId="1">
    <nc r="A440" t="inlineStr">
      <is>
        <t>Субсидии бюджетным учреждениям на иные цели</t>
      </is>
    </nc>
  </rcc>
  <rcc rId="13566" sId="1">
    <nc r="B440" t="inlineStr">
      <is>
        <t>973</t>
      </is>
    </nc>
  </rcc>
  <rcc rId="13567" sId="1">
    <nc r="C440" t="inlineStr">
      <is>
        <t>08</t>
      </is>
    </nc>
  </rcc>
  <rcc rId="13568" sId="1">
    <nc r="D440" t="inlineStr">
      <is>
        <t>01</t>
      </is>
    </nc>
  </rcc>
  <rcc rId="13569" sId="1" numFmtId="4">
    <nc r="G440">
      <v>106.383</v>
    </nc>
  </rcc>
  <rcc rId="13570" sId="1" odxf="1" dxf="1">
    <nc r="H440">
      <v>10449.620000000001</v>
    </nc>
    <odxf>
      <font>
        <i val="0"/>
        <name val="Times New Roman CYR"/>
        <family val="1"/>
      </font>
    </odxf>
    <ndxf>
      <font>
        <i/>
        <name val="Times New Roman CYR"/>
        <family val="1"/>
      </font>
    </ndxf>
  </rcc>
  <rfmt sheetId="1" sqref="I440" start="0" length="0">
    <dxf>
      <font>
        <i/>
        <name val="Times New Roman CYR"/>
        <family val="1"/>
      </font>
    </dxf>
  </rfmt>
  <rfmt sheetId="1" sqref="J440" start="0" length="0">
    <dxf>
      <font>
        <i/>
        <name val="Times New Roman CYR"/>
        <family val="1"/>
      </font>
    </dxf>
  </rfmt>
  <rfmt sheetId="1" sqref="K440" start="0" length="0">
    <dxf>
      <font>
        <i/>
        <name val="Times New Roman CYR"/>
        <family val="1"/>
      </font>
    </dxf>
  </rfmt>
  <rfmt sheetId="1" sqref="L440" start="0" length="0">
    <dxf>
      <font>
        <i/>
        <name val="Times New Roman CYR"/>
        <family val="1"/>
      </font>
    </dxf>
  </rfmt>
  <rfmt sheetId="1" sqref="A440:XFD440" start="0" length="0">
    <dxf>
      <font>
        <i/>
        <name val="Times New Roman CYR"/>
        <family val="1"/>
      </font>
    </dxf>
  </rfmt>
  <rcc rId="13571" sId="1">
    <nc r="F440" t="inlineStr">
      <is>
        <t>622</t>
      </is>
    </nc>
  </rcc>
  <rcc rId="13572" sId="1">
    <nc r="E439" t="inlineStr">
      <is>
        <t>08201 R5190</t>
      </is>
    </nc>
  </rcc>
  <rcc rId="13573" sId="1">
    <nc r="E440" t="inlineStr">
      <is>
        <t>08201 R5190</t>
      </is>
    </nc>
  </rcc>
  <rcc rId="13574" sId="1">
    <nc r="B439" t="inlineStr">
      <is>
        <t>973</t>
      </is>
    </nc>
  </rcc>
  <rcc rId="13575" sId="1">
    <oc r="G434">
      <f>G441+G435+G437</f>
    </oc>
    <nc r="G434">
      <f>G441+G435+G437+G439</f>
    </nc>
  </rcc>
</revisions>
</file>

<file path=xl/revisions/revisionLog4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576" sId="1">
    <nc r="B429" t="inlineStr">
      <is>
        <t>973</t>
      </is>
    </nc>
  </rcc>
</revisions>
</file>

<file path=xl/revisions/revisionLog4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577" sId="1" numFmtId="4">
    <oc r="G446">
      <v>600</v>
    </oc>
    <nc r="G446">
      <v>510</v>
    </nc>
  </rcc>
  <rcc rId="13578" sId="1" numFmtId="4">
    <oc r="G451">
      <f>360+802.4+1347.2</f>
    </oc>
    <nc r="G451">
      <v>2194.1</v>
    </nc>
  </rcc>
  <rcc rId="13579" sId="1" numFmtId="4">
    <oc r="G468">
      <v>282</v>
    </oc>
    <nc r="G468">
      <v>252</v>
    </nc>
  </rcc>
  <rcc rId="13580" sId="1" numFmtId="4">
    <oc r="G469">
      <v>659</v>
    </oc>
    <nc r="G469">
      <v>689</v>
    </nc>
  </rcc>
  <rcc rId="13581" sId="1" numFmtId="4">
    <oc r="G479">
      <v>47.1</v>
    </oc>
    <nc r="G479">
      <v>51.414479999999998</v>
    </nc>
  </rcc>
  <rcc rId="13582" sId="1" numFmtId="4">
    <oc r="G480">
      <v>322</v>
    </oc>
    <nc r="G480">
      <v>317.68552</v>
    </nc>
  </rcc>
  <rcc rId="13583" sId="1" numFmtId="4">
    <oc r="G504">
      <v>1891.80205</v>
    </oc>
    <nc r="G504">
      <v>2141.9999899999998</v>
    </nc>
  </rcc>
  <rcc rId="13584" sId="1" numFmtId="4">
    <oc r="G512">
      <v>450</v>
    </oc>
    <nc r="G512">
      <v>421.7</v>
    </nc>
  </rcc>
  <rcc rId="13585" sId="1" numFmtId="4">
    <oc r="G513">
      <v>150</v>
    </oc>
    <nc r="G513">
      <v>178.3</v>
    </nc>
  </rcc>
  <rrc rId="13586" sId="1" ref="A601:XFD608" action="insertRow"/>
  <rcc rId="13587" sId="1" odxf="1" dxf="1">
    <nc r="A601" t="inlineStr">
      <is>
        <t>Дорожное хозяйство</t>
      </is>
    </nc>
    <odxf>
      <font>
        <b val="0"/>
        <name val="Times New Roman"/>
        <family val="1"/>
      </font>
      <fill>
        <patternFill patternType="none">
          <bgColor indexed="65"/>
        </patternFill>
      </fill>
      <alignment vertical="top"/>
    </odxf>
    <ndxf>
      <font>
        <b/>
        <color indexed="8"/>
        <name val="Times New Roman"/>
        <family val="1"/>
      </font>
      <fill>
        <patternFill patternType="solid">
          <bgColor rgb="FFCCFFFF"/>
        </patternFill>
      </fill>
      <alignment vertical="center"/>
    </ndxf>
  </rcc>
  <rfmt sheetId="1" sqref="B601" start="0" length="0">
    <dxf>
      <font>
        <b/>
        <name val="Times New Roman"/>
        <family val="1"/>
      </font>
      <fill>
        <patternFill patternType="solid">
          <bgColor rgb="FFCCFFFF"/>
        </patternFill>
      </fill>
    </dxf>
  </rfmt>
  <rcc rId="13588" sId="1" odxf="1" dxf="1">
    <nc r="C601" t="inlineStr">
      <is>
        <t>04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rgb="FFCCFFFF"/>
        </patternFill>
      </fill>
    </ndxf>
  </rcc>
  <rcc rId="13589" sId="1" odxf="1" dxf="1">
    <nc r="D601" t="inlineStr">
      <is>
        <t>09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rgb="FFCCFFFF"/>
        </patternFill>
      </fill>
    </ndxf>
  </rcc>
  <rfmt sheetId="1" sqref="E601" start="0" length="0">
    <dxf>
      <fill>
        <patternFill patternType="solid">
          <bgColor rgb="FFCCFFFF"/>
        </patternFill>
      </fill>
    </dxf>
  </rfmt>
  <rfmt sheetId="1" sqref="F601" start="0" length="0">
    <dxf>
      <fill>
        <patternFill patternType="solid">
          <bgColor rgb="FFCCFFFF"/>
        </patternFill>
      </fill>
    </dxf>
  </rfmt>
  <rcc rId="13590" sId="1" odxf="1" dxf="1">
    <nc r="G601">
      <f>G602</f>
    </nc>
    <odxf>
      <font>
        <b val="0"/>
        <name val="Times New Roman"/>
        <family val="1"/>
      </font>
      <fill>
        <patternFill>
          <bgColor theme="0"/>
        </patternFill>
      </fill>
    </odxf>
    <ndxf>
      <font>
        <b/>
        <name val="Times New Roman"/>
        <family val="1"/>
      </font>
      <fill>
        <patternFill>
          <bgColor rgb="FFCCFFFF"/>
        </patternFill>
      </fill>
    </ndxf>
  </rcc>
  <rfmt sheetId="1" sqref="H601" start="0" length="0">
    <dxf>
      <font>
        <i/>
        <name val="Times New Roman CYR"/>
        <family val="1"/>
      </font>
      <fill>
        <patternFill patternType="solid">
          <bgColor rgb="FFCCFFFF"/>
        </patternFill>
      </fill>
    </dxf>
  </rfmt>
  <rfmt sheetId="1" sqref="I601" start="0" length="0">
    <dxf>
      <font>
        <i/>
        <name val="Times New Roman CYR"/>
        <family val="1"/>
      </font>
      <fill>
        <patternFill patternType="solid">
          <bgColor rgb="FFCCFFFF"/>
        </patternFill>
      </fill>
    </dxf>
  </rfmt>
  <rfmt sheetId="1" sqref="J601" start="0" length="0">
    <dxf>
      <font>
        <i/>
        <name val="Times New Roman CYR"/>
        <family val="1"/>
      </font>
      <fill>
        <patternFill patternType="solid">
          <bgColor rgb="FFCCFFFF"/>
        </patternFill>
      </fill>
    </dxf>
  </rfmt>
  <rfmt sheetId="1" sqref="K601" start="0" length="0">
    <dxf>
      <font>
        <i/>
        <name val="Times New Roman CYR"/>
        <family val="1"/>
      </font>
      <fill>
        <patternFill patternType="solid">
          <bgColor rgb="FFCCFFFF"/>
        </patternFill>
      </fill>
    </dxf>
  </rfmt>
  <rfmt sheetId="1" sqref="L601" start="0" length="0">
    <dxf>
      <font>
        <i/>
        <name val="Times New Roman CYR"/>
        <family val="1"/>
      </font>
      <fill>
        <patternFill patternType="solid">
          <bgColor rgb="FFCCFFFF"/>
        </patternFill>
      </fill>
    </dxf>
  </rfmt>
  <rfmt sheetId="1" sqref="A601:XFD601" start="0" length="0">
    <dxf>
      <font>
        <i/>
        <name val="Times New Roman CYR"/>
        <family val="1"/>
      </font>
      <fill>
        <patternFill patternType="solid">
          <bgColor rgb="FFCCFFFF"/>
        </patternFill>
      </fill>
    </dxf>
  </rfmt>
  <rcc rId="13591" sId="1" odxf="1" dxf="1">
    <nc r="A602" t="inlineStr">
      <is>
        <t>Муниципальная Программа «Повышение качества управления муниципальной собственностью и градостроительной деятельностью в Селенгинском районе на 2023-2025 годы</t>
      </is>
    </nc>
    <odxf>
      <font>
        <b val="0"/>
        <name val="Times New Roman"/>
        <family val="1"/>
      </font>
      <fill>
        <patternFill patternType="none"/>
      </fill>
      <alignment vertical="top"/>
    </odxf>
    <ndxf>
      <font>
        <b/>
        <color indexed="8"/>
        <name val="Times New Roman"/>
        <family val="1"/>
      </font>
      <fill>
        <patternFill patternType="solid"/>
      </fill>
      <alignment vertical="center"/>
    </ndxf>
  </rcc>
  <rfmt sheetId="1" sqref="B602" start="0" length="0">
    <dxf>
      <font>
        <b/>
        <name val="Times New Roman"/>
        <family val="1"/>
      </font>
    </dxf>
  </rfmt>
  <rcc rId="13592" sId="1" odxf="1" dxf="1">
    <nc r="C602" t="inlineStr">
      <is>
        <t>04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theme="0"/>
        </patternFill>
      </fill>
    </ndxf>
  </rcc>
  <rcc rId="13593" sId="1" odxf="1" dxf="1">
    <nc r="D602" t="inlineStr">
      <is>
        <t>09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theme="0"/>
        </patternFill>
      </fill>
    </ndxf>
  </rcc>
  <rcc rId="13594" sId="1" odxf="1" dxf="1">
    <nc r="E602" t="inlineStr">
      <is>
        <t>04000 00000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F602" start="0" length="0">
    <dxf>
      <font>
        <b/>
        <name val="Times New Roman"/>
        <family val="1"/>
      </font>
      <fill>
        <patternFill patternType="solid">
          <bgColor theme="0"/>
        </patternFill>
      </fill>
    </dxf>
  </rfmt>
  <rcc rId="13595" sId="1" odxf="1" dxf="1">
    <nc r="G602">
      <f>G603</f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H602" start="0" length="0">
    <dxf>
      <font>
        <b/>
        <name val="Times New Roman CYR"/>
        <family val="1"/>
      </font>
    </dxf>
  </rfmt>
  <rfmt sheetId="1" sqref="I602" start="0" length="0">
    <dxf>
      <font>
        <b/>
        <name val="Times New Roman CYR"/>
        <family val="1"/>
      </font>
    </dxf>
  </rfmt>
  <rfmt sheetId="1" sqref="J602" start="0" length="0">
    <dxf>
      <font>
        <b/>
        <name val="Times New Roman CYR"/>
        <family val="1"/>
      </font>
    </dxf>
  </rfmt>
  <rfmt sheetId="1" sqref="K602" start="0" length="0">
    <dxf>
      <font>
        <b/>
        <name val="Times New Roman CYR"/>
        <family val="1"/>
      </font>
    </dxf>
  </rfmt>
  <rfmt sheetId="1" sqref="L602" start="0" length="0">
    <dxf>
      <font>
        <b/>
        <name val="Times New Roman CYR"/>
        <family val="1"/>
      </font>
    </dxf>
  </rfmt>
  <rfmt sheetId="1" sqref="A602:XFD602" start="0" length="0">
    <dxf>
      <font>
        <b/>
        <name val="Times New Roman CYR"/>
        <family val="1"/>
      </font>
    </dxf>
  </rfmt>
  <rcc rId="13596" sId="1" odxf="1" dxf="1">
    <nc r="A603" t="inlineStr">
      <is>
        <t>Подпрограмма "Развитие дорожной сети в Селенгинском районе"</t>
      </is>
    </nc>
    <odxf>
      <font>
        <i val="0"/>
        <name val="Times New Roman"/>
        <family val="1"/>
      </font>
      <fill>
        <patternFill patternType="none"/>
      </fill>
      <alignment vertical="top"/>
    </odxf>
    <ndxf>
      <font>
        <i/>
        <color indexed="8"/>
        <name val="Times New Roman"/>
        <family val="1"/>
      </font>
      <fill>
        <patternFill patternType="solid"/>
      </fill>
      <alignment vertical="center"/>
    </ndxf>
  </rcc>
  <rfmt sheetId="1" sqref="B603" start="0" length="0">
    <dxf>
      <font>
        <i/>
        <name val="Times New Roman"/>
        <family val="1"/>
      </font>
    </dxf>
  </rfmt>
  <rcc rId="13597" sId="1" odxf="1" dxf="1">
    <nc r="C603" t="inlineStr">
      <is>
        <t>04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3598" sId="1" odxf="1" dxf="1">
    <nc r="D603" t="inlineStr">
      <is>
        <t>09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3599" sId="1" odxf="1" dxf="1">
    <nc r="E603" t="inlineStr">
      <is>
        <t>04300 00000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603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cc rId="13600" sId="1" odxf="1" dxf="1">
    <nc r="G603">
      <f>G604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H603" start="0" length="0">
    <dxf>
      <font>
        <i/>
        <name val="Times New Roman CYR"/>
        <family val="1"/>
      </font>
    </dxf>
  </rfmt>
  <rfmt sheetId="1" sqref="I603" start="0" length="0">
    <dxf>
      <font>
        <i/>
        <name val="Times New Roman CYR"/>
        <family val="1"/>
      </font>
    </dxf>
  </rfmt>
  <rfmt sheetId="1" sqref="J603" start="0" length="0">
    <dxf>
      <font>
        <i/>
        <name val="Times New Roman CYR"/>
        <family val="1"/>
      </font>
    </dxf>
  </rfmt>
  <rfmt sheetId="1" sqref="K603" start="0" length="0">
    <dxf>
      <font>
        <i/>
        <name val="Times New Roman CYR"/>
        <family val="1"/>
      </font>
    </dxf>
  </rfmt>
  <rfmt sheetId="1" sqref="L603" start="0" length="0">
    <dxf>
      <font>
        <i/>
        <name val="Times New Roman CYR"/>
        <family val="1"/>
      </font>
    </dxf>
  </rfmt>
  <rfmt sheetId="1" sqref="A603:XFD603" start="0" length="0">
    <dxf>
      <font>
        <i/>
        <name val="Times New Roman CYR"/>
        <family val="1"/>
      </font>
    </dxf>
  </rfmt>
  <rcc rId="13601" sId="1" odxf="1" dxf="1">
    <nc r="A604" t="inlineStr">
      <is>
        <t>Основное мероприятие "Содержание автомобильных дорог общего пользования местного значения"</t>
      </is>
    </nc>
    <odxf>
      <font>
        <i val="0"/>
        <name val="Times New Roman"/>
        <family val="1"/>
      </font>
      <fill>
        <patternFill patternType="none"/>
      </fill>
      <alignment vertical="top"/>
    </odxf>
    <ndxf>
      <font>
        <i/>
        <color indexed="8"/>
        <name val="Times New Roman"/>
        <family val="1"/>
      </font>
      <fill>
        <patternFill patternType="solid"/>
      </fill>
      <alignment vertical="center"/>
    </ndxf>
  </rcc>
  <rfmt sheetId="1" sqref="B604" start="0" length="0">
    <dxf>
      <font>
        <i/>
        <name val="Times New Roman"/>
        <family val="1"/>
      </font>
    </dxf>
  </rfmt>
  <rcc rId="13602" sId="1" odxf="1" dxf="1">
    <nc r="C604" t="inlineStr">
      <is>
        <t>04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3603" sId="1" odxf="1" dxf="1">
    <nc r="D604" t="inlineStr">
      <is>
        <t>09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3604" sId="1" odxf="1" dxf="1">
    <nc r="E604" t="inlineStr">
      <is>
        <t>04304 00000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604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fmt sheetId="1" sqref="G604" start="0" length="0">
    <dxf>
      <font>
        <i/>
        <name val="Times New Roman"/>
        <family val="1"/>
      </font>
    </dxf>
  </rfmt>
  <rfmt sheetId="1" sqref="H604" start="0" length="0">
    <dxf>
      <font>
        <i/>
        <name val="Times New Roman CYR"/>
        <family val="1"/>
      </font>
    </dxf>
  </rfmt>
  <rfmt sheetId="1" sqref="I604" start="0" length="0">
    <dxf>
      <font>
        <i/>
        <name val="Times New Roman CYR"/>
        <family val="1"/>
      </font>
    </dxf>
  </rfmt>
  <rfmt sheetId="1" sqref="J604" start="0" length="0">
    <dxf>
      <font>
        <i/>
        <name val="Times New Roman CYR"/>
        <family val="1"/>
      </font>
    </dxf>
  </rfmt>
  <rfmt sheetId="1" sqref="K604" start="0" length="0">
    <dxf>
      <font>
        <i/>
        <name val="Times New Roman CYR"/>
        <family val="1"/>
      </font>
    </dxf>
  </rfmt>
  <rfmt sheetId="1" sqref="L604" start="0" length="0">
    <dxf>
      <font>
        <i/>
        <name val="Times New Roman CYR"/>
        <family val="1"/>
      </font>
    </dxf>
  </rfmt>
  <rfmt sheetId="1" sqref="A604:XFD604" start="0" length="0">
    <dxf>
      <font>
        <i/>
        <name val="Times New Roman CYR"/>
        <family val="1"/>
      </font>
    </dxf>
  </rfmt>
  <rcc rId="13605" sId="1" odxf="1" dxf="1">
    <nc r="A605" t="inlineStr">
      <is>
        <t>На дорожную деятельность в отношении автомобильных дорог общего пользования местного значения</t>
      </is>
    </nc>
    <odxf>
      <font>
        <i val="0"/>
        <name val="Times New Roman"/>
        <family val="1"/>
      </font>
      <fill>
        <patternFill patternType="none">
          <bgColor indexed="65"/>
        </patternFill>
      </fill>
      <alignment vertical="top"/>
    </odxf>
    <ndxf>
      <font>
        <i/>
        <color indexed="8"/>
        <name val="Times New Roman"/>
        <family val="1"/>
      </font>
      <fill>
        <patternFill patternType="solid">
          <bgColor theme="0"/>
        </patternFill>
      </fill>
      <alignment vertical="center"/>
    </ndxf>
  </rcc>
  <rcc rId="13606" sId="1" odxf="1" dxf="1">
    <nc r="B605" t="inlineStr">
      <is>
        <t>968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3607" sId="1" odxf="1" dxf="1">
    <nc r="C605" t="inlineStr">
      <is>
        <t>04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3608" sId="1" odxf="1" dxf="1">
    <nc r="D605" t="inlineStr">
      <is>
        <t>09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3609" sId="1" odxf="1" dxf="1">
    <nc r="E605" t="inlineStr">
      <is>
        <t>04304 9Д005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605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cc rId="13610" sId="1" odxf="1" dxf="1">
    <nc r="G605">
      <f>G606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H605" start="0" length="0">
    <dxf>
      <font>
        <i/>
        <name val="Times New Roman CYR"/>
        <family val="1"/>
      </font>
    </dxf>
  </rfmt>
  <rfmt sheetId="1" sqref="I605" start="0" length="0">
    <dxf>
      <font>
        <i/>
        <name val="Times New Roman CYR"/>
        <family val="1"/>
      </font>
    </dxf>
  </rfmt>
  <rfmt sheetId="1" sqref="J605" start="0" length="0">
    <dxf>
      <font>
        <i/>
        <name val="Times New Roman CYR"/>
        <family val="1"/>
      </font>
    </dxf>
  </rfmt>
  <rfmt sheetId="1" sqref="K605" start="0" length="0">
    <dxf>
      <font>
        <i/>
        <name val="Times New Roman CYR"/>
        <family val="1"/>
      </font>
    </dxf>
  </rfmt>
  <rfmt sheetId="1" sqref="L605" start="0" length="0">
    <dxf>
      <font>
        <i/>
        <name val="Times New Roman CYR"/>
        <family val="1"/>
      </font>
    </dxf>
  </rfmt>
  <rfmt sheetId="1" sqref="A605:XFD605" start="0" length="0">
    <dxf>
      <font>
        <i/>
        <name val="Times New Roman CYR"/>
        <family val="1"/>
      </font>
    </dxf>
  </rfmt>
  <rcc rId="13611" sId="1" odxf="1" dxf="1">
    <nc r="A606" t="inlineStr">
      <is>
        <t>Субсидии на осуществление капитальных вложений в объекты капитального строительства государственной (муниципальной) собственности автономным учреждениям</t>
      </is>
    </nc>
    <odxf>
      <font>
        <name val="Times New Roman"/>
        <family val="1"/>
      </font>
      <fill>
        <patternFill patternType="none"/>
      </fill>
      <alignment vertical="top"/>
    </odxf>
    <ndxf>
      <font>
        <color indexed="8"/>
        <name val="Times New Roman"/>
        <family val="1"/>
      </font>
      <fill>
        <patternFill patternType="solid"/>
      </fill>
      <alignment vertical="center"/>
    </ndxf>
  </rcc>
  <rcc rId="13612" sId="1">
    <nc r="B606" t="inlineStr">
      <is>
        <t>968</t>
      </is>
    </nc>
  </rcc>
  <rcc rId="13613" sId="1" odxf="1" dxf="1">
    <nc r="C606" t="inlineStr">
      <is>
        <t>04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3614" sId="1" odxf="1" dxf="1">
    <nc r="D606" t="inlineStr">
      <is>
        <t>09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3615" sId="1">
    <nc r="E606" t="inlineStr">
      <is>
        <t>04304 9Д005</t>
      </is>
    </nc>
  </rcc>
  <rcc rId="13616" sId="1" odxf="1" dxf="1">
    <nc r="F606" t="inlineStr">
      <is>
        <t>465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3617" sId="1">
    <nc r="G606">
      <f>32261.7+997.79</f>
    </nc>
  </rcc>
  <rcc rId="13618" sId="1" odxf="1" dxf="1">
    <nc r="H606">
      <v>32261.7</v>
    </nc>
    <odxf>
      <font>
        <i val="0"/>
        <name val="Times New Roman CYR"/>
        <family val="1"/>
      </font>
    </odxf>
    <ndxf>
      <font>
        <i/>
        <name val="Times New Roman CYR"/>
        <family val="1"/>
      </font>
    </ndxf>
  </rcc>
  <rfmt sheetId="1" sqref="I606" start="0" length="0">
    <dxf>
      <font>
        <i/>
        <name val="Times New Roman CYR"/>
        <family val="1"/>
      </font>
    </dxf>
  </rfmt>
  <rfmt sheetId="1" sqref="J606" start="0" length="0">
    <dxf>
      <font>
        <i/>
        <name val="Times New Roman CYR"/>
        <family val="1"/>
      </font>
    </dxf>
  </rfmt>
  <rfmt sheetId="1" sqref="K606" start="0" length="0">
    <dxf>
      <font>
        <i/>
        <name val="Times New Roman CYR"/>
        <family val="1"/>
      </font>
    </dxf>
  </rfmt>
  <rfmt sheetId="1" sqref="L606" start="0" length="0">
    <dxf>
      <font>
        <i/>
        <name val="Times New Roman CYR"/>
        <family val="1"/>
      </font>
    </dxf>
  </rfmt>
  <rfmt sheetId="1" sqref="A606:XFD606" start="0" length="0">
    <dxf>
      <font>
        <i/>
        <name val="Times New Roman CYR"/>
        <family val="1"/>
      </font>
    </dxf>
  </rfmt>
  <rcc rId="13619" sId="1" odxf="1" dxf="1">
    <nc r="A607" t="inlineStr">
      <is>
        <t>Финансовое обеспечение дорожной деятельности в рамках реализации национального проекта «Безопасные и качественные автомобильные дороги» (агломерация, софинансирование из республиканского бюджета, субсидии муниципальным образованиям)</t>
      </is>
    </nc>
    <odxf>
      <font>
        <i val="0"/>
        <name val="Times New Roman"/>
        <family val="1"/>
      </font>
      <fill>
        <patternFill patternType="none">
          <bgColor indexed="65"/>
        </patternFill>
      </fill>
      <alignment vertical="top"/>
      <border outline="0">
        <left style="thin">
          <color indexed="64"/>
        </left>
      </border>
    </odxf>
    <ndxf>
      <font>
        <i/>
        <color indexed="8"/>
        <name val="Times New Roman"/>
        <family val="1"/>
      </font>
      <fill>
        <patternFill patternType="solid">
          <bgColor rgb="FFFFFF00"/>
        </patternFill>
      </fill>
      <alignment vertical="center"/>
      <border outline="0">
        <left/>
      </border>
    </ndxf>
  </rcc>
  <rfmt sheetId="1" sqref="B607" start="0" length="0">
    <dxf>
      <font>
        <i/>
        <name val="Times New Roman"/>
        <family val="1"/>
      </font>
      <fill>
        <patternFill patternType="solid">
          <bgColor rgb="FFFFFF00"/>
        </patternFill>
      </fill>
    </dxf>
  </rfmt>
  <rcc rId="13620" sId="1" odxf="1" dxf="1">
    <nc r="C607" t="inlineStr">
      <is>
        <t>04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rgb="FFFFFF00"/>
        </patternFill>
      </fill>
    </ndxf>
  </rcc>
  <rcc rId="13621" sId="1" odxf="1" dxf="1">
    <nc r="D607" t="inlineStr">
      <is>
        <t>09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rgb="FFFFFF00"/>
        </patternFill>
      </fill>
    </ndxf>
  </rcc>
  <rcc rId="13622" sId="1" odxf="1" dxf="1">
    <nc r="E607" t="inlineStr">
      <is>
        <t>043И8 54170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rgb="FFFFFF00"/>
        </patternFill>
      </fill>
    </ndxf>
  </rcc>
  <rfmt sheetId="1" sqref="F607" start="0" length="0">
    <dxf>
      <font>
        <i/>
        <name val="Times New Roman"/>
        <family val="1"/>
      </font>
      <fill>
        <patternFill patternType="solid">
          <bgColor rgb="FFFFFF00"/>
        </patternFill>
      </fill>
    </dxf>
  </rfmt>
  <rcc rId="13623" sId="1" odxf="1" dxf="1">
    <nc r="G607">
      <f>G608</f>
    </nc>
    <odxf>
      <font>
        <i val="0"/>
        <name val="Times New Roman"/>
        <family val="1"/>
      </font>
      <fill>
        <patternFill>
          <bgColor theme="0"/>
        </patternFill>
      </fill>
    </odxf>
    <ndxf>
      <font>
        <i/>
        <name val="Times New Roman"/>
        <family val="1"/>
      </font>
      <fill>
        <patternFill>
          <bgColor rgb="FFFFFF00"/>
        </patternFill>
      </fill>
    </ndxf>
  </rcc>
  <rfmt sheetId="1" sqref="H607" start="0" length="0">
    <dxf>
      <font>
        <i/>
        <name val="Times New Roman CYR"/>
        <family val="1"/>
      </font>
      <fill>
        <patternFill patternType="solid">
          <bgColor rgb="FFFFFF00"/>
        </patternFill>
      </fill>
    </dxf>
  </rfmt>
  <rfmt sheetId="1" sqref="I607" start="0" length="0">
    <dxf>
      <font>
        <i/>
        <name val="Times New Roman CYR"/>
        <family val="1"/>
      </font>
      <fill>
        <patternFill patternType="solid">
          <bgColor rgb="FFFFFF00"/>
        </patternFill>
      </fill>
    </dxf>
  </rfmt>
  <rfmt sheetId="1" sqref="J607" start="0" length="0">
    <dxf>
      <font>
        <i/>
        <name val="Times New Roman CYR"/>
        <family val="1"/>
      </font>
      <fill>
        <patternFill patternType="solid">
          <bgColor rgb="FFFFFF00"/>
        </patternFill>
      </fill>
    </dxf>
  </rfmt>
  <rfmt sheetId="1" sqref="K607" start="0" length="0">
    <dxf>
      <font>
        <i/>
        <name val="Times New Roman CYR"/>
        <family val="1"/>
      </font>
      <fill>
        <patternFill patternType="solid">
          <bgColor rgb="FFFFFF00"/>
        </patternFill>
      </fill>
    </dxf>
  </rfmt>
  <rfmt sheetId="1" sqref="L607" start="0" length="0">
    <dxf>
      <font>
        <i/>
        <name val="Times New Roman CYR"/>
        <family val="1"/>
      </font>
      <fill>
        <patternFill patternType="solid">
          <bgColor rgb="FFFFFF00"/>
        </patternFill>
      </fill>
    </dxf>
  </rfmt>
  <rfmt sheetId="1" sqref="A607:XFD607" start="0" length="0">
    <dxf>
      <font>
        <i/>
        <name val="Times New Roman CYR"/>
        <family val="1"/>
      </font>
      <fill>
        <patternFill patternType="solid">
          <bgColor rgb="FFFFFF00"/>
        </patternFill>
      </fill>
    </dxf>
  </rfmt>
  <rfmt sheetId="1" sqref="A608" start="0" length="0">
    <dxf>
      <font>
        <color indexed="8"/>
        <name val="Times New Roman"/>
        <family val="1"/>
      </font>
      <fill>
        <patternFill patternType="solid">
          <bgColor rgb="FFFFFF00"/>
        </patternFill>
      </fill>
      <alignment vertical="center"/>
      <border outline="0">
        <left/>
      </border>
    </dxf>
  </rfmt>
  <rfmt sheetId="1" sqref="B608" start="0" length="0">
    <dxf>
      <fill>
        <patternFill patternType="solid">
          <bgColor rgb="FFFFFF00"/>
        </patternFill>
      </fill>
    </dxf>
  </rfmt>
  <rcc rId="13624" sId="1" odxf="1" dxf="1">
    <nc r="C608" t="inlineStr">
      <is>
        <t>04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13625" sId="1" odxf="1" dxf="1">
    <nc r="D608" t="inlineStr">
      <is>
        <t>09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13626" sId="1" odxf="1" dxf="1">
    <nc r="E608" t="inlineStr">
      <is>
        <t>043И8 54170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fmt sheetId="1" sqref="F608" start="0" length="0">
    <dxf>
      <fill>
        <patternFill patternType="solid">
          <bgColor rgb="FFFFFF00"/>
        </patternFill>
      </fill>
    </dxf>
  </rfmt>
  <rfmt sheetId="1" sqref="G608" start="0" length="0">
    <dxf>
      <fill>
        <patternFill>
          <bgColor rgb="FFFFFF00"/>
        </patternFill>
      </fill>
    </dxf>
  </rfmt>
  <rcc rId="13627" sId="1" odxf="1" dxf="1">
    <nc r="H608">
      <v>108862.1</v>
    </nc>
    <odxf>
      <font>
        <i val="0"/>
        <name val="Times New Roman CYR"/>
        <family val="1"/>
      </font>
      <fill>
        <patternFill patternType="none">
          <bgColor indexed="65"/>
        </patternFill>
      </fill>
    </odxf>
    <ndxf>
      <font>
        <i/>
        <name val="Times New Roman CYR"/>
        <family val="1"/>
      </font>
      <fill>
        <patternFill patternType="solid">
          <bgColor rgb="FFFFFF00"/>
        </patternFill>
      </fill>
    </ndxf>
  </rcc>
  <rfmt sheetId="1" sqref="I608" start="0" length="0">
    <dxf>
      <font>
        <i/>
        <name val="Times New Roman CYR"/>
        <family val="1"/>
      </font>
      <fill>
        <patternFill patternType="solid">
          <bgColor rgb="FFFFFF00"/>
        </patternFill>
      </fill>
    </dxf>
  </rfmt>
  <rfmt sheetId="1" sqref="J608" start="0" length="0">
    <dxf>
      <font>
        <i/>
        <name val="Times New Roman CYR"/>
        <family val="1"/>
      </font>
      <fill>
        <patternFill patternType="solid">
          <bgColor rgb="FFFFFF00"/>
        </patternFill>
      </fill>
    </dxf>
  </rfmt>
  <rfmt sheetId="1" sqref="K608" start="0" length="0">
    <dxf>
      <font>
        <i/>
        <name val="Times New Roman CYR"/>
        <family val="1"/>
      </font>
      <fill>
        <patternFill patternType="solid">
          <bgColor rgb="FFFFFF00"/>
        </patternFill>
      </fill>
    </dxf>
  </rfmt>
  <rfmt sheetId="1" sqref="L608" start="0" length="0">
    <dxf>
      <font>
        <i/>
        <name val="Times New Roman CYR"/>
        <family val="1"/>
      </font>
      <fill>
        <patternFill patternType="solid">
          <bgColor rgb="FFFFFF00"/>
        </patternFill>
      </fill>
    </dxf>
  </rfmt>
  <rfmt sheetId="1" sqref="A608:XFD608" start="0" length="0">
    <dxf>
      <font>
        <i/>
        <name val="Times New Roman CYR"/>
        <family val="1"/>
      </font>
      <fill>
        <patternFill patternType="solid">
          <bgColor rgb="FFFFFF00"/>
        </patternFill>
      </fill>
    </dxf>
  </rfmt>
  <rrc rId="13628" sId="1" ref="A605:XFD605" action="deleteRow">
    <undo index="0" exp="ref" v="1" dr="G605" r="G604" sId="1"/>
    <rfmt sheetId="1" xfDxf="1" sqref="A605:XFD605" start="0" length="0">
      <dxf>
        <font>
          <i/>
          <name val="Times New Roman CYR"/>
          <family val="1"/>
        </font>
        <alignment wrapText="1"/>
      </dxf>
    </rfmt>
    <rcc rId="0" sId="1" dxf="1">
      <nc r="A605" t="inlineStr">
        <is>
          <t>На дорожную деятельность в отношении автомобильных дорог общего пользования местного значения</t>
        </is>
      </nc>
      <ndxf>
        <font>
          <color indexed="8"/>
          <name val="Times New Roman"/>
          <family val="1"/>
        </font>
        <fill>
          <patternFill patternType="solid">
            <bgColor theme="0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05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05" t="inlineStr">
        <is>
          <t>04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05" t="inlineStr">
        <is>
          <t>09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05" t="inlineStr">
        <is>
          <t>04304 9Д005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605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605">
        <f>G606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3629" sId="1" ref="A605:XFD605" action="deleteRow">
    <rfmt sheetId="1" xfDxf="1" sqref="A605:XFD605" start="0" length="0">
      <dxf>
        <font>
          <i/>
          <name val="Times New Roman CYR"/>
          <family val="1"/>
        </font>
        <alignment wrapText="1"/>
      </dxf>
    </rfmt>
    <rcc rId="0" sId="1" dxf="1">
      <nc r="A605" t="inlineStr">
        <is>
          <t>Субсидии на осуществление капитальных вложений в объекты капитального строительства государственной (муниципальной) собственности автономным учреждениям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05" t="inlineStr">
        <is>
          <t>968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05" t="inlineStr">
        <is>
          <t>04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05" t="inlineStr">
        <is>
          <t>09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05" t="inlineStr">
        <is>
          <t>04304 9Д005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05" t="inlineStr">
        <is>
          <t>465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05">
        <f>32261.7+997.79</f>
      </nc>
      <n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>
      <nc r="H605">
        <v>32261.7</v>
      </nc>
    </rcc>
  </rrc>
  <rcc rId="13630" sId="1" numFmtId="4">
    <nc r="G606">
      <v>112228.96907000001</v>
    </nc>
  </rcc>
  <rcc rId="13631" sId="1">
    <nc r="G604">
      <f>G605</f>
    </nc>
  </rcc>
  <rfmt sheetId="1" sqref="A605:G606">
    <dxf>
      <fill>
        <patternFill>
          <bgColor theme="0"/>
        </patternFill>
      </fill>
    </dxf>
  </rfmt>
  <rcc rId="13632" sId="1">
    <nc r="F606" t="inlineStr">
      <is>
        <t>540</t>
      </is>
    </nc>
  </rcc>
  <rcc rId="13633" sId="1">
    <nc r="B601" t="inlineStr">
      <is>
        <t>977</t>
      </is>
    </nc>
  </rcc>
  <rcc rId="13634" sId="1">
    <nc r="B602" t="inlineStr">
      <is>
        <t>977</t>
      </is>
    </nc>
  </rcc>
  <rcc rId="13635" sId="1">
    <nc r="B603" t="inlineStr">
      <is>
        <t>977</t>
      </is>
    </nc>
  </rcc>
  <rcc rId="13636" sId="1">
    <nc r="B604" t="inlineStr">
      <is>
        <t>977</t>
      </is>
    </nc>
  </rcc>
  <rcc rId="13637" sId="1">
    <nc r="B605" t="inlineStr">
      <is>
        <t>977</t>
      </is>
    </nc>
  </rcc>
  <rcc rId="13638" sId="1">
    <nc r="B606" t="inlineStr">
      <is>
        <t>977</t>
      </is>
    </nc>
  </rcc>
  <rcc rId="13639" sId="1">
    <oc r="G593">
      <f>G594</f>
    </oc>
    <nc r="G593">
      <f>G594+G601</f>
    </nc>
  </rcc>
  <rcc rId="13640" sId="1" odxf="1" dxf="1">
    <nc r="A606" t="inlineStr">
      <is>
        <t>Иные межбюджетные трансферты</t>
      </is>
    </nc>
    <ndxf>
      <fill>
        <patternFill patternType="none">
          <bgColor indexed="65"/>
        </patternFill>
      </fill>
      <border outline="0">
        <left style="thin">
          <color indexed="64"/>
        </left>
      </border>
    </ndxf>
  </rcc>
</revisions>
</file>

<file path=xl/revisions/revisionLog4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3641" sId="1" ref="A644:XFD646" action="insertRow"/>
  <rcc rId="13642" sId="1" odxf="1" dxf="1">
    <nc r="A644" t="inlineStr">
      <is>
        <t>Непрограммные расходы</t>
      </is>
    </nc>
    <odxf>
      <font>
        <b val="0"/>
        <name val="Times New Roman"/>
        <family val="1"/>
      </font>
      <fill>
        <patternFill patternType="solid">
          <bgColor theme="0"/>
        </patternFill>
      </fill>
      <alignment horizontal="left"/>
    </odxf>
    <ndxf>
      <font>
        <b/>
        <name val="Times New Roman"/>
        <family val="1"/>
      </font>
      <fill>
        <patternFill patternType="none">
          <bgColor indexed="65"/>
        </patternFill>
      </fill>
      <alignment horizontal="general"/>
    </ndxf>
  </rcc>
  <rcc rId="13643" sId="1" odxf="1" dxf="1">
    <nc r="B644" t="inlineStr">
      <is>
        <t>977</t>
      </is>
    </nc>
    <odxf>
      <font>
        <b val="0"/>
        <name val="Times New Roman"/>
        <family val="1"/>
      </font>
      <fill>
        <patternFill patternType="solid">
          <bgColor theme="0"/>
        </patternFill>
      </fill>
    </odxf>
    <ndxf>
      <font>
        <b/>
        <name val="Times New Roman"/>
        <family val="1"/>
      </font>
      <fill>
        <patternFill patternType="none">
          <bgColor indexed="65"/>
        </patternFill>
      </fill>
    </ndxf>
  </rcc>
  <rcc rId="13644" sId="1" odxf="1" dxf="1">
    <nc r="C644" t="inlineStr">
      <is>
        <t>14</t>
      </is>
    </nc>
    <odxf>
      <font>
        <b val="0"/>
        <name val="Times New Roman"/>
        <family val="1"/>
      </font>
      <fill>
        <patternFill patternType="solid">
          <bgColor theme="0"/>
        </patternFill>
      </fill>
    </odxf>
    <ndxf>
      <font>
        <b/>
        <name val="Times New Roman"/>
        <family val="1"/>
      </font>
      <fill>
        <patternFill patternType="none">
          <bgColor indexed="65"/>
        </patternFill>
      </fill>
    </ndxf>
  </rcc>
  <rcc rId="13645" sId="1" odxf="1" dxf="1">
    <nc r="D644" t="inlineStr">
      <is>
        <t>03</t>
      </is>
    </nc>
    <odxf>
      <font>
        <b val="0"/>
        <name val="Times New Roman"/>
        <family val="1"/>
      </font>
      <fill>
        <patternFill patternType="solid">
          <bgColor theme="0"/>
        </patternFill>
      </fill>
    </odxf>
    <ndxf>
      <font>
        <b/>
        <name val="Times New Roman"/>
        <family val="1"/>
      </font>
      <fill>
        <patternFill patternType="none">
          <bgColor indexed="65"/>
        </patternFill>
      </fill>
    </ndxf>
  </rcc>
  <rcc rId="13646" sId="1" odxf="1" dxf="1">
    <nc r="E644" t="inlineStr">
      <is>
        <t>99900 00000</t>
      </is>
    </nc>
    <odxf>
      <font>
        <b val="0"/>
        <name val="Times New Roman"/>
        <family val="1"/>
      </font>
      <fill>
        <patternFill patternType="solid">
          <bgColor theme="0"/>
        </patternFill>
      </fill>
    </odxf>
    <ndxf>
      <font>
        <b/>
        <name val="Times New Roman"/>
        <family val="1"/>
      </font>
      <fill>
        <patternFill patternType="none">
          <bgColor indexed="65"/>
        </patternFill>
      </fill>
    </ndxf>
  </rcc>
  <rfmt sheetId="1" sqref="F644" start="0" length="0">
    <dxf>
      <font>
        <b/>
        <name val="Times New Roman"/>
        <family val="1"/>
      </font>
      <fill>
        <patternFill patternType="none">
          <bgColor indexed="65"/>
        </patternFill>
      </fill>
    </dxf>
  </rfmt>
  <rcc rId="13647" sId="1" odxf="1" dxf="1">
    <nc r="G644">
      <f>G645</f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H644" start="0" length="0">
    <dxf>
      <fill>
        <patternFill patternType="none">
          <bgColor indexed="65"/>
        </patternFill>
      </fill>
    </dxf>
  </rfmt>
  <rfmt sheetId="1" sqref="I644" start="0" length="0">
    <dxf>
      <fill>
        <patternFill patternType="none">
          <bgColor indexed="65"/>
        </patternFill>
      </fill>
    </dxf>
  </rfmt>
  <rfmt sheetId="1" sqref="J644" start="0" length="0">
    <dxf>
      <fill>
        <patternFill patternType="none">
          <bgColor indexed="65"/>
        </patternFill>
      </fill>
    </dxf>
  </rfmt>
  <rfmt sheetId="1" sqref="K644" start="0" length="0">
    <dxf>
      <fill>
        <patternFill patternType="none">
          <bgColor indexed="65"/>
        </patternFill>
      </fill>
    </dxf>
  </rfmt>
  <rfmt sheetId="1" sqref="L644" start="0" length="0">
    <dxf>
      <fill>
        <patternFill patternType="none">
          <bgColor indexed="65"/>
        </patternFill>
      </fill>
    </dxf>
  </rfmt>
  <rfmt sheetId="1" sqref="A644:XFD644" start="0" length="0">
    <dxf>
      <fill>
        <patternFill patternType="none">
          <bgColor indexed="65"/>
        </patternFill>
      </fill>
    </dxf>
  </rfmt>
  <rcc rId="13648" sId="1" odxf="1" dxf="1">
    <nc r="A645" t="inlineStr">
      <is>
        <t>На  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</is>
    </nc>
    <odxf>
      <font>
        <i val="0"/>
        <name val="Times New Roman"/>
        <family val="1"/>
      </font>
      <fill>
        <patternFill>
          <bgColor theme="0"/>
        </patternFill>
      </fill>
    </odxf>
    <ndxf>
      <font>
        <i/>
        <color indexed="8"/>
        <name val="Times New Roman"/>
        <family val="1"/>
      </font>
      <fill>
        <patternFill>
          <bgColor indexed="65"/>
        </patternFill>
      </fill>
    </ndxf>
  </rcc>
  <rcc rId="13649" sId="1" odxf="1" dxf="1">
    <nc r="B645" t="inlineStr">
      <is>
        <t>977</t>
      </is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13650" sId="1" odxf="1" dxf="1">
    <nc r="C645" t="inlineStr">
      <is>
        <t>14</t>
      </is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13651" sId="1" odxf="1" dxf="1">
    <nc r="D645" t="inlineStr">
      <is>
        <t>03</t>
      </is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13652" sId="1" odxf="1" dxf="1">
    <nc r="E645" t="inlineStr">
      <is>
        <t>99900 S2140</t>
      </is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fmt sheetId="1" sqref="F645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cc rId="13653" sId="1" odxf="1" dxf="1">
    <nc r="G645">
      <f>G646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H645" start="0" length="0">
    <dxf>
      <fill>
        <patternFill patternType="none">
          <bgColor indexed="65"/>
        </patternFill>
      </fill>
    </dxf>
  </rfmt>
  <rfmt sheetId="1" sqref="I645" start="0" length="0">
    <dxf>
      <fill>
        <patternFill patternType="none">
          <bgColor indexed="65"/>
        </patternFill>
      </fill>
    </dxf>
  </rfmt>
  <rfmt sheetId="1" sqref="J645" start="0" length="0">
    <dxf>
      <fill>
        <patternFill patternType="none">
          <bgColor indexed="65"/>
        </patternFill>
      </fill>
    </dxf>
  </rfmt>
  <rfmt sheetId="1" sqref="K645" start="0" length="0">
    <dxf>
      <fill>
        <patternFill patternType="none">
          <bgColor indexed="65"/>
        </patternFill>
      </fill>
    </dxf>
  </rfmt>
  <rfmt sheetId="1" sqref="L645" start="0" length="0">
    <dxf>
      <fill>
        <patternFill patternType="none">
          <bgColor indexed="65"/>
        </patternFill>
      </fill>
    </dxf>
  </rfmt>
  <rfmt sheetId="1" sqref="A645:XFD645" start="0" length="0">
    <dxf>
      <fill>
        <patternFill patternType="none">
          <bgColor indexed="65"/>
        </patternFill>
      </fill>
    </dxf>
  </rfmt>
  <rcc rId="13654" sId="1">
    <nc r="A646" t="inlineStr">
      <is>
        <t>Иные межбюджетные трансферты</t>
      </is>
    </nc>
  </rcc>
  <rcc rId="13655" sId="1" odxf="1" dxf="1">
    <nc r="B646" t="inlineStr">
      <is>
        <t>977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3656" sId="1" odxf="1" dxf="1">
    <nc r="C646" t="inlineStr">
      <is>
        <t>14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3657" sId="1" odxf="1" dxf="1">
    <nc r="D646" t="inlineStr">
      <is>
        <t>03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3658" sId="1" odxf="1" dxf="1">
    <nc r="E646" t="inlineStr">
      <is>
        <t>99900 S2140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3659" sId="1" odxf="1" dxf="1">
    <nc r="F646" t="inlineStr">
      <is>
        <t>540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fmt sheetId="1" sqref="H646" start="0" length="0">
    <dxf>
      <fill>
        <patternFill patternType="none">
          <bgColor indexed="65"/>
        </patternFill>
      </fill>
    </dxf>
  </rfmt>
  <rfmt sheetId="1" sqref="I646" start="0" length="0">
    <dxf>
      <fill>
        <patternFill patternType="none">
          <bgColor indexed="65"/>
        </patternFill>
      </fill>
    </dxf>
  </rfmt>
  <rfmt sheetId="1" sqref="J646" start="0" length="0">
    <dxf>
      <fill>
        <patternFill patternType="none">
          <bgColor indexed="65"/>
        </patternFill>
      </fill>
    </dxf>
  </rfmt>
  <rfmt sheetId="1" sqref="K646" start="0" length="0">
    <dxf>
      <fill>
        <patternFill patternType="none">
          <bgColor indexed="65"/>
        </patternFill>
      </fill>
    </dxf>
  </rfmt>
  <rfmt sheetId="1" sqref="L646" start="0" length="0">
    <dxf>
      <fill>
        <patternFill patternType="none">
          <bgColor indexed="65"/>
        </patternFill>
      </fill>
    </dxf>
  </rfmt>
  <rfmt sheetId="1" sqref="A646:XFD646" start="0" length="0">
    <dxf>
      <fill>
        <patternFill patternType="none">
          <bgColor indexed="65"/>
        </patternFill>
      </fill>
    </dxf>
  </rfmt>
  <rcc rId="13660" sId="1" numFmtId="4">
    <nc r="G646">
      <v>2076.7579500000002</v>
    </nc>
  </rcc>
  <rcc rId="13661" sId="1" numFmtId="4">
    <oc r="G643">
      <f>2876.517-109.30305</f>
    </oc>
    <nc r="G643">
      <v>690.45600000000002</v>
    </nc>
  </rcc>
  <rcc rId="13662" sId="1">
    <oc r="G639">
      <f>G640</f>
    </oc>
    <nc r="G639">
      <f>G640+G644</f>
    </nc>
  </rcc>
  <rrc rId="13663" sId="1" ref="A148:XFD148" action="deleteRow">
    <undo index="65535" exp="ref" v="1" dr="G148" r="G145" sId="1"/>
    <rfmt sheetId="1" xfDxf="1" sqref="A148:XFD148" start="0" length="0">
      <dxf>
        <font>
          <i/>
          <name val="Times New Roman CYR"/>
          <family val="1"/>
        </font>
        <fill>
          <patternFill patternType="solid">
            <bgColor rgb="FFFFFF00"/>
          </patternFill>
        </fill>
        <alignment wrapText="1"/>
      </dxf>
    </rfmt>
    <rcc rId="0" sId="1" dxf="1">
      <nc r="A148" t="inlineStr">
        <is>
          <t>Финансовое обеспечение дорожной деятельности в рамках реализации национального проекта «Безопасные и качественные автомобильные дороги» (агломерация, софинансирование из республиканского бюджета, субсидии муниципальным образованиям)</t>
        </is>
      </nc>
      <ndxf>
        <font>
          <color indexed="8"/>
          <name val="Times New Roman"/>
          <family val="1"/>
        </font>
        <alignment horizontal="left" vertical="center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8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8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48" t="inlineStr">
        <is>
          <t>09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48" t="inlineStr">
        <is>
          <t>043И8 54170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4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48">
        <f>G149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3664" sId="1" ref="A148:XFD148" action="deleteRow">
    <rfmt sheetId="1" xfDxf="1" sqref="A148:XFD148" start="0" length="0">
      <dxf>
        <font>
          <i/>
          <name val="Times New Roman CYR"/>
          <family val="1"/>
        </font>
        <fill>
          <patternFill patternType="solid">
            <bgColor rgb="FFFFFF00"/>
          </patternFill>
        </fill>
        <alignment wrapText="1"/>
      </dxf>
    </rfmt>
    <rcc rId="0" sId="1" dxf="1">
      <nc r="A148" t="inlineStr">
        <is>
          <t>Субсидии автономным учреждениям на иные цели</t>
        </is>
      </nc>
      <ndxf>
        <font>
          <i val="0"/>
          <color indexed="8"/>
          <name val="Times New Roman"/>
          <family val="1"/>
        </font>
        <alignment horizontal="left" vertical="center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8" t="inlineStr">
        <is>
          <t>968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8" t="inlineStr">
        <is>
          <t>04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48" t="inlineStr">
        <is>
          <t>09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48" t="inlineStr">
        <is>
          <t>043И8 54170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48" t="inlineStr">
        <is>
          <t>622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48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>
      <nc r="H148">
        <v>108862.1</v>
      </nc>
    </rcc>
  </rrc>
  <rcc rId="13665" sId="1">
    <oc r="G145">
      <f>G146+#REF!</f>
    </oc>
    <nc r="G145">
      <f>G146</f>
    </nc>
  </rcc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74" sId="1" numFmtId="4">
    <oc r="G106">
      <v>505.4</v>
    </oc>
    <nc r="G106">
      <v>455.6</v>
    </nc>
  </rcc>
  <rcc rId="5475" sId="1" numFmtId="4">
    <oc r="G108">
      <v>152.6</v>
    </oc>
    <nc r="G108">
      <v>137.6</v>
    </nc>
  </rcc>
  <rcc rId="5476" sId="1">
    <oc r="G109">
      <v>31.1</v>
    </oc>
    <nc r="G109">
      <f>25+10</f>
    </nc>
  </rcc>
  <rcc rId="5477" sId="1" numFmtId="4">
    <oc r="G110">
      <v>41.5</v>
    </oc>
    <nc r="G110">
      <f>2.4+50+50</f>
    </nc>
  </rcc>
  <rrc rId="5478" sId="1" ref="A107:XFD107" action="deleteRow">
    <undo index="65535" exp="area" ref3D="1" dr="$A$525:$XFD$525" dn="Z_B67934D4_E797_41BD_A015_871403995F47_.wvu.Rows" sId="1"/>
    <undo index="65535" exp="area" ref3D="1" dr="$A$495:$XFD$495" dn="Z_B67934D4_E797_41BD_A015_871403995F47_.wvu.Rows" sId="1"/>
    <undo index="65535" exp="area" ref3D="1" dr="$A$466:$XFD$466" dn="Z_B67934D4_E797_41BD_A015_871403995F47_.wvu.Rows" sId="1"/>
    <undo index="65535" exp="area" ref3D="1" dr="$A$445:$XFD$446" dn="Z_B67934D4_E797_41BD_A015_871403995F47_.wvu.Rows" sId="1"/>
    <undo index="65535" exp="area" ref3D="1" dr="$A$437:$XFD$438" dn="Z_B67934D4_E797_41BD_A015_871403995F47_.wvu.Rows" sId="1"/>
    <undo index="65535" exp="area" ref3D="1" dr="$A$395:$XFD$398" dn="Z_B67934D4_E797_41BD_A015_871403995F47_.wvu.Rows" sId="1"/>
    <undo index="65535" exp="area" ref3D="1" dr="$A$383:$XFD$388" dn="Z_B67934D4_E797_41BD_A015_871403995F47_.wvu.Rows" sId="1"/>
    <undo index="65535" exp="area" ref3D="1" dr="$A$291:$XFD$291" dn="Z_B67934D4_E797_41BD_A015_871403995F47_.wvu.Rows" sId="1"/>
    <rfmt sheetId="1" xfDxf="1" sqref="A107:XFD107" start="0" length="0">
      <dxf>
        <font>
          <name val="Times New Roman CYR"/>
          <family val="1"/>
        </font>
        <alignment wrapText="1"/>
      </dxf>
    </rfmt>
    <rcc rId="0" sId="1" dxf="1">
      <nc r="A107" t="inlineStr">
        <is>
          <t>Иные выплаты персоналу государственных (муниципальных) органов, за исключением фонда оплаты труда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107">
        <v>968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7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07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07" t="inlineStr">
        <is>
          <t>99900 73110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07" t="inlineStr">
        <is>
          <t>122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07">
        <v>0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</revisions>
</file>

<file path=xl/revisions/revisionLog4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666" sId="1" numFmtId="4">
    <oc r="G647">
      <v>2323876.0420599999</v>
    </oc>
    <nc r="G647">
      <v>2327784.9745700001</v>
    </nc>
  </rcc>
  <rcc rId="13667" sId="1" numFmtId="4">
    <oc r="G630">
      <v>263664.65000000002</v>
    </oc>
    <nc r="G630">
      <v>263743.74949999998</v>
    </nc>
  </rcc>
</revisions>
</file>

<file path=xl/revisions/revisionLog4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3668" sId="1" ref="A118:XFD118" action="insertRow"/>
  <rfmt sheetId="1" sqref="A118" start="0" length="0">
    <dxf>
      <font>
        <i val="0"/>
        <name val="Times New Roman"/>
        <family val="1"/>
      </font>
      <alignment horizontal="left"/>
    </dxf>
  </rfmt>
  <rcc rId="13669" sId="1" odxf="1" dxf="1" numFmtId="30">
    <nc r="B118">
      <v>968</v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13670" sId="1" odxf="1" dxf="1">
    <nc r="C118" t="inlineStr">
      <is>
        <t>01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13671" sId="1" odxf="1" dxf="1">
    <nc r="D118" t="inlineStr">
      <is>
        <t>13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13672" sId="1" odxf="1" dxf="1">
    <nc r="E118" t="inlineStr">
      <is>
        <t>99900 82900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F118" start="0" length="0">
    <dxf>
      <font>
        <i val="0"/>
        <name val="Times New Roman"/>
        <family val="1"/>
      </font>
    </dxf>
  </rfmt>
  <rfmt sheetId="1" sqref="G118" start="0" length="0">
    <dxf>
      <font>
        <i val="0"/>
        <name val="Times New Roman"/>
        <family val="1"/>
      </font>
      <fill>
        <patternFill patternType="none">
          <bgColor indexed="65"/>
        </patternFill>
      </fill>
    </dxf>
  </rfmt>
  <rfmt sheetId="1" sqref="H118" start="0" length="0">
    <dxf>
      <font>
        <i val="0"/>
        <name val="Times New Roman CYR"/>
        <family val="1"/>
      </font>
    </dxf>
  </rfmt>
  <rfmt sheetId="1" sqref="I118" start="0" length="0">
    <dxf>
      <font>
        <i val="0"/>
        <name val="Times New Roman CYR"/>
        <family val="1"/>
      </font>
    </dxf>
  </rfmt>
  <rfmt sheetId="1" sqref="J118" start="0" length="0">
    <dxf>
      <font>
        <i val="0"/>
        <name val="Times New Roman CYR"/>
        <family val="1"/>
      </font>
    </dxf>
  </rfmt>
  <rfmt sheetId="1" sqref="K118" start="0" length="0">
    <dxf>
      <font>
        <i val="0"/>
        <name val="Times New Roman CYR"/>
        <family val="1"/>
      </font>
    </dxf>
  </rfmt>
  <rfmt sheetId="1" sqref="L118" start="0" length="0">
    <dxf>
      <font>
        <i val="0"/>
        <name val="Times New Roman CYR"/>
        <family val="1"/>
      </font>
    </dxf>
  </rfmt>
  <rfmt sheetId="1" sqref="A118:XFD118" start="0" length="0">
    <dxf>
      <font>
        <i val="0"/>
        <name val="Times New Roman CYR"/>
        <family val="1"/>
      </font>
    </dxf>
  </rfmt>
  <rcc rId="13673" sId="1">
    <nc r="F118" t="inlineStr">
      <is>
        <t>242</t>
      </is>
    </nc>
  </rcc>
  <rcc rId="13674" sId="1" numFmtId="4">
    <nc r="G118">
      <v>25</v>
    </nc>
  </rcc>
  <rcc rId="13675" sId="1">
    <oc r="G117">
      <f>SUM(G119:G121)</f>
    </oc>
    <nc r="G117">
      <f>SUM(G118:G121)</f>
    </nc>
  </rcc>
  <rcc rId="13676" sId="1" odxf="1" dxf="1">
    <nc r="A118" t="inlineStr">
      <is>
        <t>Закупка товаров, работ и услуг в сфере информационно-коммуникационных технологий</t>
      </is>
    </nc>
    <ndxf>
      <font>
        <color indexed="8"/>
        <name val="Times New Roman"/>
        <family val="1"/>
      </font>
      <alignment vertical="center"/>
    </ndxf>
  </rcc>
</revisions>
</file>

<file path=xl/revisions/revisionLog4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677" sId="1" numFmtId="4">
    <oc r="G119">
      <v>13115.48976</v>
    </oc>
    <nc r="G119">
      <v>13171.88976</v>
    </nc>
  </rcc>
  <rcc rId="13678" sId="1" numFmtId="4">
    <oc r="G130">
      <v>7366.9679999999998</v>
    </oc>
    <nc r="G130">
      <v>78522.567999999999</v>
    </nc>
  </rcc>
  <rcc rId="13679" sId="1" numFmtId="4">
    <oc r="G197">
      <v>148.44</v>
    </oc>
    <nc r="G197">
      <v>152.09119999999999</v>
    </nc>
  </rcc>
  <rcc rId="13680" sId="1" numFmtId="4">
    <oc r="G198">
      <v>74.22</v>
    </oc>
    <nc r="G198">
      <v>70.449129999999997</v>
    </nc>
  </rcc>
  <rrc rId="13681" sId="1" ref="A199:XFD199" action="insertRow"/>
  <rcc rId="13682" sId="1">
    <nc r="B199" t="inlineStr">
      <is>
        <t>968</t>
      </is>
    </nc>
  </rcc>
  <rcc rId="13683" sId="1">
    <nc r="C199" t="inlineStr">
      <is>
        <t>10</t>
      </is>
    </nc>
  </rcc>
  <rcc rId="13684" sId="1">
    <nc r="D199" t="inlineStr">
      <is>
        <t>06</t>
      </is>
    </nc>
  </rcc>
  <rcc rId="13685" sId="1">
    <nc r="E199" t="inlineStr">
      <is>
        <t>99900 73250</t>
      </is>
    </nc>
  </rcc>
  <rcc rId="13686" sId="1">
    <nc r="F199" t="inlineStr">
      <is>
        <t>831</t>
      </is>
    </nc>
  </rcc>
  <rcc rId="13687" sId="1" numFmtId="4">
    <nc r="G199">
      <v>0.11967</v>
    </nc>
  </rcc>
  <rcc rId="13688" sId="1">
    <oc r="G194">
      <f>SUM(G195:G198)</f>
    </oc>
    <nc r="G194">
      <f>SUM(G195:G199)</f>
    </nc>
  </rcc>
  <rcc rId="13689" sId="1" odxf="1" dxf="1">
    <nc r="A199" t="inlineStr">
      <is>
        <t>Исполнение судебных актов Российской Федерации и мировых соглашений по возмещению причиненного вреда</t>
      </is>
    </nc>
    <ndxf>
      <font>
        <color indexed="8"/>
        <name val="Times New Roman"/>
        <family val="1"/>
      </font>
      <fill>
        <patternFill patternType="none"/>
      </fill>
      <alignment vertical="top"/>
    </ndxf>
  </rcc>
</revisions>
</file>

<file path=xl/revisions/revisionLog4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3690" sId="1" ref="A355:XFD360" action="insertRow"/>
  <rcc rId="13691" sId="1" odxf="1" dxf="1">
    <nc r="A355" t="inlineStr">
      <is>
        <t>Прочие межбюджетные трансферты общего характера</t>
      </is>
    </nc>
    <odxf>
      <font>
        <b val="0"/>
        <name val="Times New Roman"/>
        <family val="1"/>
      </font>
      <fill>
        <patternFill patternType="none">
          <bgColor indexed="65"/>
        </patternFill>
      </fill>
      <alignment horizontal="general" vertical="top"/>
    </odxf>
    <ndxf>
      <font>
        <b/>
        <name val="Times New Roman"/>
        <family val="1"/>
      </font>
      <fill>
        <patternFill patternType="solid">
          <bgColor indexed="41"/>
        </patternFill>
      </fill>
      <alignment horizontal="left" vertical="center"/>
    </ndxf>
  </rcc>
  <rcc rId="13692" sId="1" odxf="1" dxf="1" numFmtId="30">
    <nc r="B355">
      <v>970</v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13693" sId="1" odxf="1" dxf="1">
    <nc r="C355" t="inlineStr">
      <is>
        <t>14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13694" sId="1" odxf="1" dxf="1">
    <nc r="D355" t="inlineStr">
      <is>
        <t>03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fmt sheetId="1" sqref="E355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F355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cc rId="13695" sId="1" odxf="1" dxf="1">
    <nc r="G355">
      <f>G356</f>
    </nc>
    <odxf>
      <font>
        <b val="0"/>
        <name val="Times New Roman"/>
        <family val="1"/>
      </font>
      <fill>
        <patternFill>
          <bgColor theme="0"/>
        </patternFill>
      </fill>
    </odxf>
    <ndxf>
      <font>
        <b/>
        <name val="Times New Roman"/>
        <family val="1"/>
      </font>
      <fill>
        <patternFill>
          <bgColor indexed="41"/>
        </patternFill>
      </fill>
    </ndxf>
  </rcc>
  <rcc rId="13696" sId="1" odxf="1" dxf="1">
    <nc r="A356" t="inlineStr">
      <is>
        <t>Муниципальная Программа «Управление муниципальными финансами и муниципальным долгом на 2020-2025 годы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3697" sId="1" odxf="1" dxf="1" numFmtId="30">
    <nc r="B356">
      <v>970</v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3698" sId="1" odxf="1" dxf="1">
    <nc r="C356" t="inlineStr">
      <is>
        <t>14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3699" sId="1" odxf="1" dxf="1">
    <nc r="D356" t="inlineStr">
      <is>
        <t>03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3700" sId="1" odxf="1" dxf="1">
    <nc r="E356" t="inlineStr">
      <is>
        <t>02000 00000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3701" sId="1">
    <nc r="G356">
      <f>G357</f>
    </nc>
  </rcc>
  <rcc rId="13702" sId="1" odxf="1" dxf="1">
    <nc r="A357" t="inlineStr">
      <is>
        <t>Подпрограмма"Совершенствование межбюджетных отношений"</t>
      </is>
    </nc>
    <odxf>
      <font>
        <b val="0"/>
        <i val="0"/>
        <name val="Times New Roman"/>
        <family val="1"/>
      </font>
      <alignment vertical="top"/>
    </odxf>
    <ndxf>
      <font>
        <b/>
        <i/>
        <name val="Times New Roman"/>
        <family val="1"/>
      </font>
      <alignment vertical="center"/>
    </ndxf>
  </rcc>
  <rcc rId="13703" sId="1" odxf="1" dxf="1" numFmtId="30">
    <nc r="B357">
      <v>970</v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cc rId="13704" sId="1" odxf="1" dxf="1">
    <nc r="C357" t="inlineStr">
      <is>
        <t>14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cc rId="13705" sId="1" odxf="1" dxf="1">
    <nc r="D357" t="inlineStr">
      <is>
        <t>03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cc rId="13706" sId="1" odxf="1" dxf="1">
    <nc r="E357" t="inlineStr">
      <is>
        <t>02200 00000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fmt sheetId="1" sqref="F357" start="0" length="0">
    <dxf>
      <font>
        <b/>
        <i/>
        <name val="Times New Roman"/>
        <family val="1"/>
      </font>
    </dxf>
  </rfmt>
  <rcc rId="13707" sId="1">
    <nc r="G357">
      <f>G358</f>
    </nc>
  </rcc>
  <rcc rId="13708" sId="1" odxf="1" dxf="1">
    <nc r="A358" t="inlineStr">
      <is>
        <t>Основное мероприятие "Межбюджетные трансферты бюджетам муниципальных образований поселений"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3709" sId="1" odxf="1" dxf="1">
    <nc r="B358" t="inlineStr">
      <is>
        <t>970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3710" sId="1" odxf="1" dxf="1">
    <nc r="C358" t="inlineStr">
      <is>
        <t>14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3711" sId="1" odxf="1" dxf="1">
    <nc r="D358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3712" sId="1" odxf="1" dxf="1">
    <nc r="E358" t="inlineStr">
      <is>
        <t xml:space="preserve">02201 00000 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3713" sId="1" odxf="1" dxf="1">
    <nc r="A359" t="inlineStr">
      <is>
        <t>Выравнивание бюджетной обеспеченности поселений из районного фонда финансовой поддержки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3714" sId="1" odxf="1" dxf="1">
    <nc r="B359" t="inlineStr">
      <is>
        <t>970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3715" sId="1" odxf="1" dxf="1">
    <nc r="C359" t="inlineStr">
      <is>
        <t>14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3716" sId="1" odxf="1" dxf="1">
    <nc r="D359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3717" sId="1" odxf="1" dxf="1">
    <nc r="E359" t="inlineStr">
      <is>
        <t xml:space="preserve">02201 63010 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359" start="0" length="0">
    <dxf>
      <font>
        <i/>
        <name val="Times New Roman"/>
        <family val="1"/>
      </font>
    </dxf>
  </rfmt>
  <rcc rId="13718" sId="1" odxf="1" dxf="1">
    <nc r="G359">
      <f>G360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3719" sId="1" odxf="1" dxf="1">
    <nc r="A360" t="inlineStr">
      <is>
        <t>Иные межбюджетные трансферты</t>
      </is>
    </nc>
    <odxf>
      <fill>
        <patternFill patternType="none">
          <bgColor indexed="65"/>
        </patternFill>
      </fill>
      <alignment horizontal="general" vertical="top"/>
    </odxf>
    <ndxf>
      <fill>
        <patternFill patternType="solid">
          <bgColor theme="0"/>
        </patternFill>
      </fill>
      <alignment horizontal="left" vertical="center"/>
    </ndxf>
  </rcc>
  <rcc rId="13720" sId="1">
    <nc r="B360" t="inlineStr">
      <is>
        <t>970</t>
      </is>
    </nc>
  </rcc>
  <rcc rId="13721" sId="1">
    <nc r="C360" t="inlineStr">
      <is>
        <t>14</t>
      </is>
    </nc>
  </rcc>
  <rcc rId="13722" sId="1">
    <nc r="D360" t="inlineStr">
      <is>
        <t>03</t>
      </is>
    </nc>
  </rcc>
  <rcc rId="13723" sId="1">
    <nc r="E360" t="inlineStr">
      <is>
        <t xml:space="preserve">02201 63010 </t>
      </is>
    </nc>
  </rcc>
  <rcc rId="13724" sId="1">
    <nc r="F360" t="inlineStr">
      <is>
        <t>540</t>
      </is>
    </nc>
  </rcc>
  <rcc rId="13725" sId="1" numFmtId="4">
    <nc r="G360">
      <v>3100</v>
    </nc>
  </rcc>
  <rcc rId="13726" sId="1">
    <nc r="G358">
      <f>G359</f>
    </nc>
  </rcc>
  <rcc rId="13727" sId="1">
    <oc r="G346">
      <f>G347</f>
    </oc>
    <nc r="G346">
      <f>G347+G355</f>
    </nc>
  </rcc>
</revisions>
</file>

<file path=xl/revisions/revisionLog4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728" sId="1">
    <oc r="G633">
      <f>19975.82761+1431.1+3317.95373</f>
    </oc>
    <nc r="G633">
      <f>19975.82761+1431.1+3317.95373+7627.522</f>
    </nc>
  </rcc>
  <rcc rId="13729" sId="1" numFmtId="4">
    <oc r="G655">
      <v>2327784.9745700001</v>
    </oc>
    <nc r="G655">
      <v>2338724.49657</v>
    </nc>
  </rcc>
  <rcc rId="13730" sId="1" numFmtId="4">
    <oc r="G130">
      <v>78522.567999999999</v>
    </oc>
    <nc r="G130">
      <v>7522.5680000000002</v>
    </nc>
  </rcc>
</revisions>
</file>

<file path=xl/revisions/revisionLog4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731" sId="1" odxf="1" dxf="1">
    <oc r="A608" t="inlineStr">
      <is>
        <t>Муниципальная Программа «Повышение качества управления муниципальной собственностью и градостроительной деятельностью в Селенгинском районе на 2023-2025 годы</t>
      </is>
    </oc>
    <nc r="A608" t="inlineStr">
      <is>
        <t>Непрограммные расходы</t>
      </is>
    </nc>
    <odxf>
      <font>
        <color indexed="8"/>
        <name val="Times New Roman"/>
        <family val="1"/>
      </font>
      <fill>
        <patternFill patternType="solid"/>
      </fill>
      <alignment horizontal="left"/>
    </odxf>
    <ndxf>
      <font>
        <color indexed="8"/>
        <name val="Times New Roman"/>
        <family val="1"/>
      </font>
      <fill>
        <patternFill patternType="none"/>
      </fill>
      <alignment horizontal="general"/>
    </ndxf>
  </rcc>
  <rfmt sheetId="1" sqref="C608" start="0" length="0">
    <dxf>
      <fill>
        <patternFill patternType="none">
          <bgColor indexed="65"/>
        </patternFill>
      </fill>
    </dxf>
  </rfmt>
  <rfmt sheetId="1" sqref="D608" start="0" length="0">
    <dxf>
      <fill>
        <patternFill patternType="none">
          <bgColor indexed="65"/>
        </patternFill>
      </fill>
    </dxf>
  </rfmt>
  <rcc rId="13732" sId="1">
    <oc r="E608" t="inlineStr">
      <is>
        <t>04000 00000</t>
      </is>
    </oc>
    <nc r="E608" t="inlineStr">
      <is>
        <t>99900 00000</t>
      </is>
    </nc>
  </rcc>
  <rfmt sheetId="1" sqref="F608" start="0" length="0">
    <dxf>
      <font>
        <b val="0"/>
        <name val="Times New Roman"/>
        <family val="1"/>
      </font>
    </dxf>
  </rfmt>
  <rrc rId="13733" sId="1" ref="A609:XFD609" action="deleteRow">
    <undo index="65535" exp="ref" v="1" dr="G609" r="G608" sId="1"/>
    <rfmt sheetId="1" xfDxf="1" sqref="A609:XFD609" start="0" length="0">
      <dxf>
        <font>
          <i/>
          <name val="Times New Roman CYR"/>
          <family val="1"/>
        </font>
        <alignment wrapText="1"/>
      </dxf>
    </rfmt>
    <rcc rId="0" sId="1" dxf="1">
      <nc r="A609" t="inlineStr">
        <is>
          <t>Подпрограмма "Развитие дорожной сети в Селенгинском районе"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09" t="inlineStr">
        <is>
          <t>977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09" t="inlineStr">
        <is>
          <t>04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09" t="inlineStr">
        <is>
          <t>09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09" t="inlineStr">
        <is>
          <t>04300 00000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609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609">
        <f>G610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3734" sId="1" ref="A609:XFD609" action="deleteRow">
    <rfmt sheetId="1" xfDxf="1" sqref="A609:XFD609" start="0" length="0">
      <dxf>
        <font>
          <i/>
          <name val="Times New Roman CYR"/>
          <family val="1"/>
        </font>
        <alignment wrapText="1"/>
      </dxf>
    </rfmt>
    <rcc rId="0" sId="1" dxf="1">
      <nc r="A609" t="inlineStr">
        <is>
          <t>Основное мероприятие "Содержание автомобильных дорог общего пользования местного значения"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09" t="inlineStr">
        <is>
          <t>977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09" t="inlineStr">
        <is>
          <t>04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09" t="inlineStr">
        <is>
          <t>09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09" t="inlineStr">
        <is>
          <t>04304 00000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609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609">
        <f>G610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13735" sId="1">
    <oc r="E609" t="inlineStr">
      <is>
        <t>043И8 54170</t>
      </is>
    </oc>
    <nc r="E609" t="inlineStr">
      <is>
        <t>999И8 54170</t>
      </is>
    </nc>
  </rcc>
  <rcc rId="13736" sId="1">
    <oc r="E610" t="inlineStr">
      <is>
        <t>043И8 54170</t>
      </is>
    </oc>
    <nc r="E610" t="inlineStr">
      <is>
        <t>999И8 54170</t>
      </is>
    </nc>
  </rcc>
  <rcc rId="13737" sId="1">
    <oc r="G608">
      <f>G609</f>
    </oc>
    <nc r="G608">
      <f>G609</f>
    </nc>
  </rcc>
</revisions>
</file>

<file path=xl/revisions/revisionLog4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738" sId="1">
    <oc r="A78" t="inlineStr">
      <is>
        <t>Муниципальная программа  «Развитие туризма и благоустройство мест массового отдыха в Селенгинском районе на 2020-2025 годы»</t>
      </is>
    </oc>
    <nc r="A78" t="inlineStr">
      <is>
        <t>Муниципальная программа  «Развитие туризма и благоустройство мест массового отдыха в Селенгинском районе на 2023-2027 годы»</t>
      </is>
    </nc>
  </rcc>
  <rcc rId="13739" sId="1">
    <oc r="A82" t="inlineStr">
      <is>
        <t>Муниципальная программа «Развитие малого и среднего предпринимательства в Селенгинском районе на 2020-2025 годы</t>
      </is>
    </oc>
    <nc r="A82" t="inlineStr">
      <is>
        <t>Муниципальная программа «Развитие малого и среднего предпринимательства в Селенгинском районе на 2023-2027 годы"</t>
      </is>
    </nc>
  </rcc>
  <rcc rId="13740" sId="1">
    <oc r="A87" t="inlineStr">
      <is>
        <t>Муниципальная программа «Организация общественных работ на территории Селенгинского района на 2020-2025 годы</t>
      </is>
    </oc>
    <nc r="A87" t="inlineStr">
      <is>
        <t>Муниципальная программа «Организация общественных работ на территории муниципального образования "Селенгинский район на 2020-2025 годы"</t>
      </is>
    </nc>
  </rcc>
  <rcc rId="13741" sId="1">
    <oc r="A91" t="inlineStr">
      <is>
        <t>Муниципальная программа «Поддержка сельских и городских инициатив в Селенгинском районе на 2020-2025 годы»</t>
      </is>
    </oc>
    <nc r="A91" t="inlineStr">
      <is>
        <t>Муниципальная программа «Поддержка сельских и городских инициатив в Селенгинском районе  на 2024-2028 годы»</t>
      </is>
    </nc>
  </rcc>
  <rcc rId="13742" sId="1">
    <oc r="A138" t="inlineStr">
      <is>
        <t>Муниципальная Программа «Обеспечение безопасности населения от чрезвычайных ситуаций природного и техногенного характера на территории муниципального образования "Селенгинский район" на период 2021-2025 годы»</t>
      </is>
    </oc>
    <nc r="A138" t="inlineStr">
      <is>
        <t>Муниципальная Программа «Обеспечение безопасности населения от чрезвычайных ситуаций природного и техногенного характера на территории муниципального образования "Селенгинский район" на период 2023-2027 годы»</t>
      </is>
    </nc>
  </rcc>
  <rcc rId="13743" sId="1">
    <oc r="A144" t="inlineStr">
      <is>
        <t>Муниципальная Программа «Повышение качества управления муниципальной собственностью и градостроительной деятельностью в Селенгинском районе на 2023-2025 годы</t>
      </is>
    </oc>
    <nc r="A144" t="inlineStr">
      <is>
        <t>Муниципальная Программа «Повышение качества управления муниципальной собственностью и градостроительной деятельностью муниципального образования "Селенгинский район" на 2024-2028 годы</t>
      </is>
    </nc>
  </rcc>
  <rcc rId="13744" sId="1">
    <oc r="A145" t="inlineStr">
      <is>
        <t>Подпрограмма "Развитие дорожной сети в Селенгинском районе"</t>
      </is>
    </oc>
    <nc r="A145" t="inlineStr">
      <is>
        <t>Подпрограмма "Развитие дорожной сети в Селенгинском районе  2024-2028 годы"</t>
      </is>
    </nc>
  </rcc>
  <rcc rId="13745" sId="1">
    <oc r="A150" t="inlineStr">
      <is>
        <t>Муниципальная программа "Повышение безопасности дорожного движения в Селенгинском районе» в Селенгинском районе на 2023 – 2025 годы»</t>
      </is>
    </oc>
    <nc r="A150" t="inlineStr">
      <is>
        <t>Муниципальная программа "Повышение безопасности дорожного движения в Селенгинском районе» в Селенгинском районе на 2023 – 2027 годы»</t>
      </is>
    </nc>
  </rcc>
  <rcc rId="13746" sId="1">
    <oc r="A154" t="inlineStr">
      <is>
        <t>Муниципальная программа "Профилактика преступлений и иных правонарушений в Селенгинском районе на 2023-2025 годы"</t>
      </is>
    </oc>
    <nc r="A154" t="inlineStr">
      <is>
        <t>Муниципальная программа "Профилактика преступлений и иных правонарушений в Селенгинском районе на 2023-2027 годы"</t>
      </is>
    </nc>
  </rcc>
  <rcc rId="13747" sId="1">
    <oc r="A175" t="inlineStr">
      <is>
        <t>МП «Комплексное развитие сельских территорий в Селенгинском районе на 2023-2025 годы»</t>
      </is>
    </oc>
    <nc r="A175" t="inlineStr">
      <is>
        <t>Муниципальная программа «Комплексное развитие сельских территорий в Селенгинском районе на на 2024-2028 годы»</t>
      </is>
    </nc>
  </rcc>
  <rcc rId="13748" sId="1">
    <oc r="A203" t="inlineStr">
      <is>
        <t>МП «Развитие образования в Селенгинском районе на 2020-2025 годы"</t>
      </is>
    </oc>
    <nc r="A203" t="inlineStr">
      <is>
        <t>Муниципальная программа «Развитие образования в Селенгинском районе на 2024-2028 годы"</t>
      </is>
    </nc>
  </rcc>
  <rcc rId="13749" sId="1">
    <oc r="A204" t="inlineStr">
      <is>
        <t>Подпрограмма "Дошкольное образование в Селенгинском районе"</t>
      </is>
    </oc>
    <nc r="A204" t="inlineStr">
      <is>
        <t>Подпрограмма "Дошкольное образование в Селенгинском районе  на 2024-2028 годы"</t>
      </is>
    </nc>
  </rcc>
  <rcc rId="13750" sId="1">
    <oc r="A220" t="inlineStr">
      <is>
        <t>МП «Развитие образования в Селенгинском районе на 2020-2025 годы"</t>
      </is>
    </oc>
    <nc r="A220" t="inlineStr">
      <is>
        <t>Муниципальная программа «Развитие образования в Селенгинском районе на 2024-2028 годы"</t>
      </is>
    </nc>
  </rcc>
  <rcc rId="13751" sId="1">
    <oc r="A221" t="inlineStr">
      <is>
        <t>Подпрограмма "Общее образование в Селенгинском районе"</t>
      </is>
    </oc>
    <nc r="A221" t="inlineStr">
      <is>
        <t>Подпрограмма "Общее образование в Селенгинском районе  на 2024-2028 годы"</t>
      </is>
    </nc>
  </rcc>
  <rcc rId="13752" sId="1">
    <oc r="A250" t="inlineStr">
      <is>
        <t>МП «Развитие образования в Селенгинском районе на 2020-2025 годы"</t>
      </is>
    </oc>
    <nc r="A250" t="inlineStr">
      <is>
        <t>Муниципальная программа «Развитие образования в Селенгинском районе на 2024-2028 годы"</t>
      </is>
    </nc>
  </rcc>
  <rcc rId="13753" sId="1">
    <oc r="A251" t="inlineStr">
      <is>
        <t>Подпрограмма "Дополнительное образование  в Селенгинском районе"</t>
      </is>
    </oc>
    <nc r="A251" t="inlineStr">
      <is>
        <t>Подпрограмма "Дополнительное образование  в Селенгинском районе  на 2024-2028 годы"</t>
      </is>
    </nc>
  </rcc>
  <rcc rId="13754" sId="1">
    <oc r="A263" t="inlineStr">
      <is>
        <t>МП «Развитие образования в Селенгинском районе на 2020-2025 годы"</t>
      </is>
    </oc>
    <nc r="A263" t="inlineStr">
      <is>
        <t>Муниципальная программа «Развитие образования в Селенгинском районе на 2024-2028 годы"</t>
      </is>
    </nc>
  </rcc>
  <rcc rId="13755" sId="1">
    <oc r="A264" t="inlineStr">
      <is>
        <t>Подпрограмма "Общее образование в Селенгинском районе"</t>
      </is>
    </oc>
    <nc r="A264" t="inlineStr">
      <is>
        <t>Подпрограмма "Общее образование в Селенгинском районе  на 2024-2028 годы"</t>
      </is>
    </nc>
  </rcc>
  <rcc rId="13756" sId="1">
    <oc r="A269" t="inlineStr">
      <is>
        <t>МП «Развитие образования в Селенгинском районе на 2020-2025 годы"</t>
      </is>
    </oc>
    <nc r="A269" t="inlineStr">
      <is>
        <t>Муниципальная программа «Развитие образования в Селенгинском районе на 2024-2028 годы"</t>
      </is>
    </nc>
  </rcc>
  <rcc rId="13757" sId="1">
    <oc r="A270" t="inlineStr">
      <is>
        <t>Подпрограмма "Детский отдых в Селенгинском районе"</t>
      </is>
    </oc>
    <nc r="A270" t="inlineStr">
      <is>
        <t>Подпрограмма "Детский отдых в Селенгинском районе  на 2024-2028 годы"</t>
      </is>
    </nc>
  </rcc>
  <rcc rId="13758" sId="1">
    <oc r="A280" t="inlineStr">
      <is>
        <t>МП «Развитие образования в Селенгинском районе на 2020-2025 годы"</t>
      </is>
    </oc>
    <nc r="A280" t="inlineStr">
      <is>
        <t>Муниципальная программа «Развитие образования в Селенгинском районе на 2024-2028 годы"</t>
      </is>
    </nc>
  </rcc>
  <rcc rId="13759" sId="1">
    <oc r="A281" t="inlineStr">
      <is>
        <t>Подпрограмма "Детский отдых в Селенгинском районе"</t>
      </is>
    </oc>
    <nc r="A281" t="inlineStr">
      <is>
        <t>Подпрограмма "Детский отдых в Селенгинском районе  на 2024-2028 годы"</t>
      </is>
    </nc>
  </rcc>
  <rcc rId="13760" sId="1">
    <oc r="A286" t="inlineStr">
      <is>
        <t>Подпрограмма "Другие вопросы в области образования в Селенгинском районе"</t>
      </is>
    </oc>
    <nc r="A286" t="inlineStr">
      <is>
        <t>Подпрограмма "Другие вопросы в области образования в Селенгинском районе  на 2024-2028 годы"</t>
      </is>
    </nc>
  </rcc>
  <rcc rId="13761" sId="1">
    <oc r="A306" t="inlineStr">
      <is>
        <t>Подпрограмма "Семья и дети"</t>
      </is>
    </oc>
    <nc r="A306" t="inlineStr">
      <is>
        <t>Подпрограмма "Семья и дети  на 2024-2028 годы"</t>
      </is>
    </nc>
  </rcc>
  <rcc rId="13762" sId="1">
    <oc r="A313" t="inlineStr">
      <is>
        <t>Муниципальная программа «Сохранение и развитие бурятского языка в Селенгинском районе на 2021-2025 годы"</t>
      </is>
    </oc>
    <nc r="A313" t="inlineStr">
      <is>
        <t>Муниципальная программа «Сохранение и развитие бурятского языка в Селенгинском районе на 2023-2027 годы"</t>
      </is>
    </nc>
  </rcc>
  <rcc rId="13763" sId="1">
    <oc r="A325" t="inlineStr">
      <is>
        <t>Муниципальная Программа «Управление муниципальными финансами и муниципальным долгом на 2020-2025 годы</t>
      </is>
    </oc>
    <nc r="A325" t="inlineStr">
      <is>
        <t>Муниципальная Программа «Управление муниципальными финансами и муниципальным долгом на 2024-2028 годы</t>
      </is>
    </nc>
  </rcc>
  <rcc rId="13764" sId="1">
    <oc r="A341" t="inlineStr">
      <is>
        <t>Муниципальная Программа «Управление муниципальными финансами и муниципальным долгом на 2020-2025 годы</t>
      </is>
    </oc>
    <nc r="A341" t="inlineStr">
      <is>
        <t>Муниципальная Программа «Управление муниципальными финансами и муниципальным долгом на 2024-2028 годы</t>
      </is>
    </nc>
  </rcc>
  <rcc rId="13765" sId="1">
    <oc r="A348" t="inlineStr">
      <is>
        <t>Муниципальная Программа «Управление муниципальными финансами и муниципальным долгом на 2020-2025 годы</t>
      </is>
    </oc>
    <nc r="A348" t="inlineStr">
      <is>
        <t>Муниципальная Программа «Управление муниципальными финансами и муниципальным долгом на 2024-2028 годы</t>
      </is>
    </nc>
  </rcc>
  <rcc rId="13766" sId="1">
    <oc r="A356" t="inlineStr">
      <is>
        <t>Муниципальная Программа «Управление муниципальными финансами и муниципальным долгом на 2020-2025 годы</t>
      </is>
    </oc>
    <nc r="A356" t="inlineStr">
      <is>
        <t>Муниципальная Программа «Управление муниципальными финансами и муниципальным долгом на 2024-2028 годы</t>
      </is>
    </nc>
  </rcc>
  <rcc rId="13767" sId="1">
    <oc r="A364" t="inlineStr">
      <is>
        <t>Муниципальная Программа «Повышение качества управления муниципальной собственностью и градостроительной деятельностью в Селенгинском районе на 2023-2025 годы</t>
      </is>
    </oc>
    <nc r="A364" t="inlineStr">
      <is>
        <t>Муниципальная Программа «Повышение качества управления муниципальной собственностью и градостроительной деятельностью муниципального образования "Селенгинский район" на 2024-2028 годы</t>
      </is>
    </nc>
  </rcc>
  <rcc rId="13768" sId="1">
    <oc r="A365" t="inlineStr">
      <is>
        <t>Подпрограмма «Повышение качества управления муниципальным имуществом и земельными участками на территории Селенгинского района»</t>
      </is>
    </oc>
    <nc r="A365" t="inlineStr">
      <is>
        <t>Подпрограмма «Повышение качества управления муниципальным имуществом и земельными участками в Селенгинском районе на 2024-2028 годы»</t>
      </is>
    </nc>
  </rcc>
  <rcc rId="13769" sId="1" odxf="1" dxf="1">
    <oc r="A385" t="inlineStr">
      <is>
        <t>Муниципальная Программа «Повышение качества управления муниципальной собственностью и градостроительной деятельностью в Селенгинском районе на 2023-2025 годы</t>
      </is>
    </oc>
    <nc r="A385" t="inlineStr">
      <is>
        <t>Муниципальная Программа «Повышение качества управления муниципальной собственностью и градостроительной деятельностью муниципального образования "Селенгинский район" на 2024-2028 годы</t>
      </is>
    </nc>
    <odxf>
      <fill>
        <patternFill patternType="solid">
          <bgColor theme="0"/>
        </patternFill>
      </fill>
      <alignment horizontal="left" vertical="center"/>
    </odxf>
    <ndxf>
      <fill>
        <patternFill patternType="none">
          <bgColor indexed="65"/>
        </patternFill>
      </fill>
      <alignment horizontal="general" vertical="top"/>
    </ndxf>
  </rcc>
  <rcc rId="13770" sId="1" odxf="1" dxf="1">
    <oc r="A386" t="inlineStr">
      <is>
        <t>Подпрограмма "Развитие дорожной сети в Селенгинском районе"</t>
      </is>
    </oc>
    <nc r="A386" t="inlineStr">
      <is>
        <t>Подпрограмма "Развитие дорожной сети в Селенгинском районе  2024-2028 годы"</t>
      </is>
    </nc>
    <odxf>
      <font>
        <i/>
        <name val="Times New Roman"/>
        <family val="1"/>
      </font>
      <fill>
        <patternFill>
          <bgColor theme="0"/>
        </patternFill>
      </fill>
    </odxf>
    <ndxf>
      <font>
        <i val="0"/>
        <color indexed="8"/>
        <name val="Times New Roman"/>
        <family val="1"/>
      </font>
      <fill>
        <patternFill>
          <bgColor indexed="65"/>
        </patternFill>
      </fill>
    </ndxf>
  </rcc>
  <rcc rId="13771" sId="1">
    <oc r="A393" t="inlineStr">
      <is>
        <t>Муниципальная Программа «Повышение качества управления муниципальной собственностью и градостроительной деятельностью в Селенгинском районе на 2023-2025 годы</t>
      </is>
    </oc>
    <nc r="A393" t="inlineStr">
      <is>
        <t>Муниципальная Программа «Повышение качества управления муниципальной собственностью и градостроительной деятельностью муниципального образования "Селенгинский район" на 2024-2028 годы</t>
      </is>
    </nc>
  </rcc>
  <rcc rId="13772" sId="1">
    <oc r="A394" t="inlineStr">
      <is>
        <t>Подпрограмма «Градостроительная деятельность по развитию территории Селенгинского район»</t>
      </is>
    </oc>
    <nc r="A394" t="inlineStr">
      <is>
        <t>Подпрограмма «Градостроительная деятельность по развитию территории Селенгинского района на 2024-2028 годы»</t>
      </is>
    </nc>
  </rcc>
  <rcc rId="13773" sId="1">
    <oc r="A415" t="inlineStr">
      <is>
        <t>Муниципальная Программа «Развитие культуры в Селенгинском районе на 2020 – 2025 годы»</t>
      </is>
    </oc>
    <nc r="A415" t="inlineStr">
      <is>
        <t>Муниципальная Программа «Развитие культуры в Селенгинском районе на 2023 – 2027 годы</t>
      </is>
    </nc>
  </rcc>
  <rcc rId="13774" sId="1">
    <oc r="A416" t="inlineStr">
      <is>
        <t>Подпрограмма «Развитие художественно-эстетического образования и воспитания»</t>
      </is>
    </oc>
    <nc r="A416" t="inlineStr">
      <is>
        <t>Подпрограмма «Развитие художественно-эстетического образования и воспитания на 2023 – 2027 годы»</t>
      </is>
    </nc>
  </rcc>
  <rcc rId="13775" sId="1">
    <oc r="A424" t="inlineStr">
      <is>
        <t>Муниципальная программа «Сохранение и развитие бурятского языка в Селенгинском районе на 2021-2024 годы"</t>
      </is>
    </oc>
    <nc r="A424" t="inlineStr">
      <is>
        <t>Муниципальная программа «Сохранение и развитие бурятского языка в Селенгинском районе на 2023-2027 годы"</t>
      </is>
    </nc>
  </rcc>
  <rcc rId="13776" sId="1">
    <oc r="A430" t="inlineStr">
      <is>
        <t>Муниципальная Программа «Развитие культуры в Селенгинском районе на 2020 – 2025 годы»</t>
      </is>
    </oc>
    <nc r="A430" t="inlineStr">
      <is>
        <t>Муниципальная Программа «Развитие культуры в Селенгинском районе на 2023 – 2027 годы</t>
      </is>
    </nc>
  </rcc>
  <rcc rId="13777" sId="1">
    <oc r="A431" t="inlineStr">
      <is>
        <t>Подпрограмма «Развитие библиотечного дела»</t>
      </is>
    </oc>
    <nc r="A431" t="inlineStr">
      <is>
        <t>Подпрограмма «Развитие библиотечного дела  на 2023 – 2027 годы»</t>
      </is>
    </nc>
  </rcc>
  <rcc rId="13778" sId="1">
    <oc r="A439" t="inlineStr">
      <is>
        <t>Подпрограмма «Организация досуга и народного творчества»</t>
      </is>
    </oc>
    <nc r="A439" t="inlineStr">
      <is>
        <t>Подпрограмма «Организация досуга и народного творчества на 2023 – 2027 годы»</t>
      </is>
    </nc>
  </rcc>
  <rcc rId="13779" sId="1">
    <oc r="A449" t="inlineStr">
      <is>
        <t>Подпрограмма «Другие вопросы в области культуры»</t>
      </is>
    </oc>
    <nc r="A449" t="inlineStr">
      <is>
        <t>Подпрограмма «Другие вопросы в области культуры на 2023 – 2027 годы»</t>
      </is>
    </nc>
  </rcc>
  <rcc rId="13780" sId="1">
    <oc r="A454" t="inlineStr">
      <is>
        <t>Муниципальная программа «Сохранение и развитие бурятского языка в Селенгинском районе на 2021-2025 годы"</t>
      </is>
    </oc>
    <nc r="A454" t="inlineStr">
      <is>
        <t>Муниципальная программа «Сохранение и развитие бурятского языка в Селенгинском районе на 2023-2027 годы"</t>
      </is>
    </nc>
  </rcc>
  <rcc rId="13781" sId="1">
    <oc r="A464" t="inlineStr">
      <is>
        <t>Муниципальная Программа «Развитие культуры в Селенгинском районе на 2020 – 2025 годы»</t>
      </is>
    </oc>
    <nc r="A464" t="inlineStr">
      <is>
        <t>Муниципальная Программа «Развитие культуры в Селенгинском районе на 2023 – 2027 годы</t>
      </is>
    </nc>
  </rcc>
  <rcc rId="13782" sId="1" xfDxf="1" dxf="1">
    <oc r="A465" t="inlineStr">
      <is>
        <t>Подпрограмма «Другие вопросы в области культуры»</t>
      </is>
    </oc>
    <nc r="A465" t="inlineStr">
      <is>
        <t>Подпрограмма «Другие вопросы в области культуры на 2023 – 2027 годы»</t>
      </is>
    </nc>
    <ndxf>
      <font>
        <b/>
        <i/>
        <name val="Times New Roman"/>
        <family val="1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783" sId="1">
    <oc r="A477" t="inlineStr">
      <is>
        <t>Муниципальная программа «Старшее поколение на 2020-2025 годы</t>
      </is>
    </oc>
    <nc r="A477" t="inlineStr">
      <is>
        <t>Муниципальная программа «Старшее поколение на 2023-2027 годы</t>
      </is>
    </nc>
  </rcc>
  <rcc rId="13784" sId="1">
    <oc r="A490" t="inlineStr">
      <is>
        <t>Муниципальная Программа «Развитие физической культуры, спорта и молодежной политики в Селенгинском районе на  2020 – 2025 годы»</t>
      </is>
    </oc>
    <nc r="A490" t="inlineStr">
      <is>
        <t>Муниципальная Программа «Развитие физической культуры, спорта и молодежной политики в Селенгинском районе на на 2023 – 2027 годы»</t>
      </is>
    </nc>
  </rcc>
  <rcc rId="13785" sId="1">
    <oc r="A491" t="inlineStr">
      <is>
        <t>Подпрограмма «Другие вопросы в области физической культуры и спорта»</t>
      </is>
    </oc>
    <nc r="A491" t="inlineStr">
      <is>
        <t>Подпрограмма «Другие вопросы в области физической культуры и спорта на 2023 – 2027 годы»</t>
      </is>
    </nc>
  </rcc>
  <rcc rId="13786" sId="1">
    <oc r="A495" t="inlineStr">
      <is>
        <t xml:space="preserve">Подпрограмма «Развитие молодежной политики в Селенгинском районе»  </t>
      </is>
    </oc>
    <nc r="A495" t="inlineStr">
      <is>
        <t xml:space="preserve">Подпрограмма «Развитие молодежной политики в Селенгинском районе на 2023 – 2027 годы»  </t>
      </is>
    </nc>
  </rcc>
  <rcc rId="13787" sId="1">
    <oc r="A506" t="inlineStr">
      <is>
        <t>Муниципальная Программа «Развитие физической культуры, спорта и молодежной политики в Селенгинском районе на  2020 – 2027 годы»</t>
      </is>
    </oc>
    <nc r="A506" t="inlineStr">
      <is>
        <t>Муниципальная Программа «Развитие физической культуры, спорта и молодежной политики в Селенгинском районе на на 2023 – 2027 годы»</t>
      </is>
    </nc>
  </rcc>
  <rcc rId="13788" sId="1">
    <oc r="A507" t="inlineStr">
      <is>
        <t>Подпрограмма «Обеспечение жильем молодых семей»</t>
      </is>
    </oc>
    <nc r="A507" t="inlineStr">
      <is>
        <t>Подпрограмма «Обеспечение жильем молодых семей на 2023 – 2027 годы»</t>
      </is>
    </nc>
  </rcc>
  <rcc rId="13789" sId="1">
    <oc r="A513" t="inlineStr">
      <is>
        <t>Муниципальная Программа «Развитие физической культуры, спорта и молодежной политики в Селенгинском районе на  2020 – 2025 годы»</t>
      </is>
    </oc>
    <nc r="A513" t="inlineStr">
      <is>
        <t>Муниципальная Программа «Развитие физической культуры, спорта и молодежной политики в Селенгинском районе на на 2023 – 2027 годы»</t>
      </is>
    </nc>
  </rcc>
  <rcc rId="13790" sId="1">
    <oc r="A514" t="inlineStr">
      <is>
        <t>Подпрограмма «Развитие физической культуры и спорта»</t>
      </is>
    </oc>
    <nc r="A514" t="inlineStr">
      <is>
        <t>Подпрограмма «Развитие физической культуры и спорта на 2023 – 2027 годы»</t>
      </is>
    </nc>
  </rcc>
  <rcc rId="13791" sId="1">
    <oc r="A523" t="inlineStr">
      <is>
        <t>Подпрограмма «Содержание инструкторов по физической культуре и спорту»</t>
      </is>
    </oc>
    <nc r="A523" t="inlineStr">
      <is>
        <t>Подпрограмма «Содержание инструкторов по физической культуре и спорту на 2023 – 2027 годы»</t>
      </is>
    </nc>
  </rcc>
  <rcc rId="13792" sId="1">
    <oc r="A529" t="inlineStr">
      <is>
        <t>Муниципальная Программа «Развитие физической культуры, спорта и молодежной политики в Селенгинском районе на  2020 – 2025 годы»</t>
      </is>
    </oc>
    <nc r="A529" t="inlineStr">
      <is>
        <t>Муниципальная Программа «Развитие физической культуры, спорта и молодежной политики в Селенгинском районе на на 2023 – 2027 годы»</t>
      </is>
    </nc>
  </rcc>
  <rcc rId="13793" sId="1">
    <oc r="A530" t="inlineStr">
      <is>
        <t>Подпрограмма «Развитие спорта высших достижений»</t>
      </is>
    </oc>
    <nc r="A530" t="inlineStr">
      <is>
        <t>Подпрограмма «Развитие спорта высших достижений на 2023 – 2027 годы»</t>
      </is>
    </nc>
  </rcc>
  <rcc rId="13794" sId="1">
    <oc r="A539" t="inlineStr">
      <is>
        <t>Муниципальная Программа «Развитие физической культуры, спорта и молодежной политики в Селенгинском районе на  2020 – 2025 годы»</t>
      </is>
    </oc>
    <nc r="A539" t="inlineStr">
      <is>
        <t>Муниципальная Программа «Развитие физической культуры, спорта и молодежной политики в Селенгинском районе на на 2023 – 2027 годы»</t>
      </is>
    </nc>
  </rcc>
  <rcc rId="13795" sId="1">
    <oc r="A540" t="inlineStr">
      <is>
        <t>Подпрограмма «Другие вопросы в области физической культуры и спорта»</t>
      </is>
    </oc>
    <nc r="A540" t="inlineStr">
      <is>
        <t>Подпрограмма «Другие вопросы в области физической культуры и спорта на 2023 – 2027 годы»</t>
      </is>
    </nc>
  </rcc>
  <rcc rId="13796" sId="1">
    <oc r="A554" t="inlineStr">
      <is>
        <t>Муниципальная программа «Комплексное развитие сельских территорий в Селенгинском районе на 2023-2025 годы»</t>
      </is>
    </oc>
    <nc r="A554" t="inlineStr">
      <is>
        <t>Муниципальная программа «Комплексное развитие сельских территорий в Селенгинском районе на на 2024-2028 годы»</t>
      </is>
    </nc>
  </rcc>
  <rcc rId="13797" sId="1">
    <oc r="A584" t="inlineStr">
      <is>
        <t>Муниципальная программа «Комплексные меры противодействия злоупотреблению наркотикам и их незаконному обороту в Селенгинском районе на 2023-2025 годы»</t>
      </is>
    </oc>
    <nc r="A584" t="inlineStr">
      <is>
        <t>Муниципальная программа «Комплексные меры противодействия злоупотреблению наркотикам и их незаконному обороту в Селенгинском районе на 2023-2027 годы»</t>
      </is>
    </nc>
  </rcc>
  <rcc rId="13798" sId="1">
    <oc r="A618" t="inlineStr">
      <is>
        <t>МП «Комплексное развитие сельских территорий в Селенгинском районе на 2023-2025 годы»</t>
      </is>
    </oc>
    <nc r="A618" t="inlineStr">
      <is>
        <t>Муниципальная программа «Комплексное развитие сельских территорий в Селенгинском районе на на 2024-2028 годы»</t>
      </is>
    </nc>
  </rcc>
  <rcc rId="13799" sId="1">
    <oc r="A623" t="inlineStr">
      <is>
        <t>Муниципальная программа "Формирование комфортной городской среды на территории муниципального образования "Селенгинский район" на 2020-2025 годы</t>
      </is>
    </oc>
    <nc r="A623" t="inlineStr">
      <is>
        <t>Муниципальная программа "Формирование комфортной городской среды на территории муниципального образования "Селенгинский район"  на 2024-2028 годы"</t>
      </is>
    </nc>
  </rcc>
  <rcc rId="13800" sId="1">
    <oc r="A628" t="inlineStr">
      <is>
        <t>Муниципальная программа "Охрана окружающей среды в муниципальном образовании "Селенгинский район" на 2023-2027 годы"</t>
      </is>
    </oc>
    <nc r="A628" t="inlineStr">
      <is>
        <t>Муниципальная программа "Охрана окружающей среды в муниципальном образовании "Селенгинский район" на 2023-2027гг."</t>
      </is>
    </nc>
  </rcc>
  <rcc rId="13801" sId="1">
    <oc r="A644" t="inlineStr">
      <is>
        <t>Муниципальная программа " Благоустройство территорий муниципальных образований Селенгинского района на 2021 и плановый период 2022-2025гг."</t>
      </is>
    </oc>
    <nc r="A644" t="inlineStr">
      <is>
        <t>Муниципальная программа " Благоустройство территорий муниципальных образований Селенгинского района на 2021 год и плановый период 2022-2025гг."</t>
      </is>
    </nc>
  </rcc>
  <rfmt sheetId="1" sqref="A644" start="0" length="2147483647">
    <dxf>
      <font>
        <b val="0"/>
      </font>
    </dxf>
  </rfmt>
  <rfmt sheetId="1" sqref="A644" start="0" length="2147483647">
    <dxf>
      <font>
        <b/>
      </font>
    </dxf>
  </rfmt>
  <rfmt sheetId="1" sqref="A644" start="0" length="2147483647">
    <dxf>
      <font>
        <i val="0"/>
      </font>
    </dxf>
  </rfmt>
</revisions>
</file>

<file path=xl/revisions/revisionLog4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02" sId="1">
    <oc r="A175" t="inlineStr">
      <is>
        <t>Муниципальная программа «Комплексное развитие сельских территорий в Селенгинском районе на на 2024-2028 годы»</t>
      </is>
    </oc>
    <nc r="A175" t="inlineStr">
      <is>
        <t>Муниципальная программа «Комплексное развитие сельских территорий в Селенгинском районе  на 2024-2028 годы»</t>
      </is>
    </nc>
  </rcc>
  <rcc rId="13803" sId="1">
    <oc r="A490" t="inlineStr">
      <is>
        <t>Муниципальная Программа «Развитие физической культуры, спорта и молодежной политики в Селенгинском районе на на 2023 – 2027 годы»</t>
      </is>
    </oc>
    <nc r="A490" t="inlineStr">
      <is>
        <t>Муниципальная Программа «Развитие физической культуры, спорта и молодежной политики в Селенгинском районе на 2023 – 2027 годы»</t>
      </is>
    </nc>
  </rcc>
</revisions>
</file>

<file path=xl/revisions/revisionLog4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04" sId="1">
    <oc r="G641">
      <f>364399.5+655.91904</f>
    </oc>
    <nc r="G641">
      <f>364399.5+655.91904-2037.3-61.11804</f>
    </nc>
  </rcc>
  <rcc rId="13805" sId="1" numFmtId="4">
    <oc r="G653">
      <v>2338724.49657</v>
    </oc>
    <nc r="G653">
      <v>2336626.0785300001</v>
    </nc>
  </rcc>
</revisions>
</file>

<file path=xl/revisions/revisionLog4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3809" sId="1" ref="A651:XFD652" action="insertRow"/>
  <rfmt sheetId="1" sqref="A651" start="0" length="0">
    <dxf>
      <font>
        <b/>
        <name val="Times New Roman"/>
        <family val="1"/>
      </font>
      <fill>
        <patternFill>
          <bgColor indexed="13"/>
        </patternFill>
      </fill>
    </dxf>
  </rfmt>
  <rfmt sheetId="1" sqref="B651" start="0" length="0">
    <dxf>
      <font>
        <b/>
        <name val="Times New Roman"/>
        <family val="1"/>
      </font>
      <fill>
        <patternFill patternType="solid">
          <bgColor indexed="13"/>
        </patternFill>
      </fill>
    </dxf>
  </rfmt>
  <rfmt sheetId="1" sqref="C651" start="0" length="0">
    <dxf>
      <font>
        <b/>
        <name val="Times New Roman"/>
        <family val="1"/>
      </font>
      <fill>
        <patternFill patternType="solid">
          <bgColor indexed="13"/>
        </patternFill>
      </fill>
    </dxf>
  </rfmt>
  <rfmt sheetId="1" sqref="D651" start="0" length="0">
    <dxf>
      <font>
        <b/>
        <name val="Times New Roman"/>
        <family val="1"/>
      </font>
      <fill>
        <patternFill patternType="solid">
          <bgColor indexed="13"/>
        </patternFill>
      </fill>
    </dxf>
  </rfmt>
  <rfmt sheetId="1" sqref="E651" start="0" length="0">
    <dxf>
      <font>
        <b/>
        <name val="Times New Roman"/>
        <family val="1"/>
      </font>
      <fill>
        <patternFill patternType="solid">
          <bgColor indexed="13"/>
        </patternFill>
      </fill>
    </dxf>
  </rfmt>
  <rfmt sheetId="1" sqref="F651" start="0" length="0">
    <dxf>
      <font>
        <b/>
        <name val="Times New Roman"/>
        <family val="1"/>
      </font>
      <fill>
        <patternFill patternType="solid">
          <bgColor indexed="13"/>
        </patternFill>
      </fill>
    </dxf>
  </rfmt>
  <rcc rId="13810" sId="1" odxf="1" dxf="1">
    <nc r="G651">
      <f>G652+G662+G674+G700+G695+G705</f>
    </nc>
    <odxf>
      <font>
        <b val="0"/>
        <name val="Times New Roman"/>
        <family val="1"/>
      </font>
      <fill>
        <patternFill>
          <bgColor theme="0"/>
        </patternFill>
      </fill>
    </odxf>
    <ndxf>
      <font>
        <b/>
        <name val="Times New Roman"/>
        <family val="1"/>
      </font>
      <fill>
        <patternFill>
          <bgColor indexed="13"/>
        </patternFill>
      </fill>
    </ndxf>
  </rcc>
  <rcc rId="13811" sId="1" odxf="1" dxf="1">
    <nc r="A652" t="inlineStr">
      <is>
        <t>ОБЩЕГОСУДАРСТВЕННЫЕ ВОПРОСЫ</t>
      </is>
    </nc>
    <odxf>
      <font>
        <b val="0"/>
        <name val="Times New Roman"/>
        <family val="1"/>
      </font>
      <fill>
        <patternFill>
          <bgColor theme="0"/>
        </patternFill>
      </fill>
      <alignment horizontal="left"/>
    </odxf>
    <ndxf>
      <font>
        <b/>
        <name val="Times New Roman"/>
        <family val="1"/>
      </font>
      <fill>
        <patternFill>
          <bgColor indexed="15"/>
        </patternFill>
      </fill>
      <alignment horizontal="general"/>
    </ndxf>
  </rcc>
  <rfmt sheetId="1" sqref="B652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cc rId="13812" sId="1" odxf="1" dxf="1">
    <nc r="C652" t="inlineStr">
      <is>
        <t>01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15"/>
        </patternFill>
      </fill>
    </ndxf>
  </rcc>
  <rfmt sheetId="1" sqref="D652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E652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F652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G652" start="0" length="0">
    <dxf>
      <font>
        <b/>
        <name val="Times New Roman"/>
        <family val="1"/>
      </font>
      <fill>
        <patternFill>
          <bgColor indexed="15"/>
        </patternFill>
      </fill>
    </dxf>
  </rfmt>
  <rcc rId="13813" sId="1">
    <nc r="B651" t="inlineStr">
      <is>
        <t>978</t>
      </is>
    </nc>
  </rcc>
  <rcc rId="13814" sId="1" xfDxf="1" dxf="1">
    <nc r="A651" t="inlineStr">
      <is>
        <t>МКУ "КОНТРОЛЬНО-СЧЕТНАЯ ПАЛАТА МО "СЕЛЕНГИНСКИЙ РАЙОН" РЕСПУБЛИКИ БУРЯТИЯ"</t>
      </is>
    </nc>
    <ndxf>
      <font>
        <b/>
        <name val="Times New Roman"/>
        <family val="1"/>
      </font>
      <fill>
        <patternFill patternType="solid">
          <bgColor indexed="13"/>
        </patternFill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815" sId="1">
    <nc r="B652" t="inlineStr">
      <is>
        <t>978</t>
      </is>
    </nc>
  </rcc>
  <rrc rId="13816" sId="1" ref="A653:XFD653" action="insertRow"/>
  <rcc rId="13817" sId="1" odxf="1" dxf="1">
    <nc r="A653" t="inlineStr">
      <is>
        <t>Обеспечение деятельности финансовых, налоговых и таможенных органов и органов финансового (финансово-бюджетного) надзора</t>
      </is>
    </nc>
    <odxf>
      <fill>
        <patternFill>
          <bgColor indexed="15"/>
        </patternFill>
      </fill>
    </odxf>
    <ndxf>
      <fill>
        <patternFill>
          <bgColor indexed="41"/>
        </patternFill>
      </fill>
    </ndxf>
  </rcc>
  <rfmt sheetId="1" sqref="B653" start="0" length="0">
    <dxf>
      <fill>
        <patternFill>
          <bgColor indexed="41"/>
        </patternFill>
      </fill>
    </dxf>
  </rfmt>
  <rcc rId="13818" sId="1" odxf="1" dxf="1">
    <nc r="C653" t="inlineStr">
      <is>
        <t>01</t>
      </is>
    </nc>
    <odxf>
      <fill>
        <patternFill>
          <bgColor indexed="15"/>
        </patternFill>
      </fill>
    </odxf>
    <ndxf>
      <fill>
        <patternFill>
          <bgColor indexed="41"/>
        </patternFill>
      </fill>
    </ndxf>
  </rcc>
  <rcc rId="13819" sId="1" odxf="1" dxf="1">
    <nc r="D653" t="inlineStr">
      <is>
        <t>06</t>
      </is>
    </nc>
    <odxf>
      <fill>
        <patternFill>
          <bgColor indexed="15"/>
        </patternFill>
      </fill>
    </odxf>
    <ndxf>
      <fill>
        <patternFill>
          <bgColor indexed="41"/>
        </patternFill>
      </fill>
    </ndxf>
  </rcc>
  <rfmt sheetId="1" sqref="E653" start="0" length="0">
    <dxf>
      <fill>
        <patternFill>
          <bgColor indexed="41"/>
        </patternFill>
      </fill>
    </dxf>
  </rfmt>
  <rfmt sheetId="1" sqref="F653" start="0" length="0">
    <dxf>
      <fill>
        <patternFill>
          <bgColor indexed="41"/>
        </patternFill>
      </fill>
    </dxf>
  </rfmt>
  <rfmt sheetId="1" sqref="G653" start="0" length="0">
    <dxf>
      <fill>
        <patternFill>
          <bgColor indexed="41"/>
        </patternFill>
      </fill>
    </dxf>
  </rfmt>
  <rcc rId="13820" sId="1" numFmtId="30">
    <nc r="B653" t="inlineStr">
      <is>
        <t>978</t>
      </is>
    </nc>
  </rcc>
  <rrc rId="13821" sId="1" ref="A654:XFD657" action="insertRow"/>
  <rcc rId="13822" sId="1" odxf="1" dxf="1">
    <nc r="A654" t="inlineStr">
      <is>
        <t>Непрограммные расходы</t>
      </is>
    </nc>
    <odxf>
      <font>
        <name val="Times New Roman"/>
        <family val="1"/>
      </font>
      <fill>
        <patternFill>
          <bgColor indexed="41"/>
        </patternFill>
      </fill>
      <alignment horizontal="general"/>
    </odxf>
    <ndxf>
      <font>
        <color indexed="8"/>
        <name val="Times New Roman"/>
        <family val="1"/>
      </font>
      <fill>
        <patternFill>
          <bgColor indexed="65"/>
        </patternFill>
      </fill>
      <alignment horizontal="left"/>
    </ndxf>
  </rcc>
  <rfmt sheetId="1" sqref="B654" start="0" length="0">
    <dxf>
      <fill>
        <patternFill patternType="none">
          <bgColor indexed="65"/>
        </patternFill>
      </fill>
    </dxf>
  </rfmt>
  <rcc rId="13823" sId="1" odxf="1" dxf="1">
    <nc r="C654" t="inlineStr">
      <is>
        <t>01</t>
      </is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cc rId="13824" sId="1" odxf="1" dxf="1">
    <nc r="D654" t="inlineStr">
      <is>
        <t>06</t>
      </is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cc rId="13825" sId="1" odxf="1" dxf="1">
    <nc r="E654" t="inlineStr">
      <is>
        <t>99900 00000</t>
      </is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fmt sheetId="1" sqref="F654" start="0" length="0">
    <dxf>
      <fill>
        <patternFill patternType="none">
          <bgColor indexed="65"/>
        </patternFill>
      </fill>
    </dxf>
  </rfmt>
  <rfmt sheetId="1" sqref="G654" start="0" length="0">
    <dxf>
      <fill>
        <patternFill patternType="none">
          <bgColor indexed="65"/>
        </patternFill>
      </fill>
    </dxf>
  </rfmt>
  <rfmt sheetId="1" sqref="H654" start="0" length="0">
    <dxf>
      <font>
        <i/>
        <name val="Times New Roman CYR"/>
        <family val="1"/>
      </font>
    </dxf>
  </rfmt>
  <rfmt sheetId="1" sqref="I654" start="0" length="0">
    <dxf>
      <font>
        <i/>
        <name val="Times New Roman CYR"/>
        <family val="1"/>
      </font>
    </dxf>
  </rfmt>
  <rfmt sheetId="1" sqref="J654" start="0" length="0">
    <dxf>
      <font>
        <i/>
        <name val="Times New Roman CYR"/>
        <family val="1"/>
      </font>
    </dxf>
  </rfmt>
  <rfmt sheetId="1" sqref="K654" start="0" length="0">
    <dxf>
      <font>
        <i/>
        <name val="Times New Roman CYR"/>
        <family val="1"/>
      </font>
    </dxf>
  </rfmt>
  <rfmt sheetId="1" sqref="L654" start="0" length="0">
    <dxf>
      <font>
        <i/>
        <name val="Times New Roman CYR"/>
        <family val="1"/>
      </font>
    </dxf>
  </rfmt>
  <rfmt sheetId="1" sqref="A654:XFD654" start="0" length="0">
    <dxf>
      <font>
        <i/>
        <name val="Times New Roman CYR"/>
        <family val="1"/>
      </font>
    </dxf>
  </rfmt>
  <rfmt sheetId="1" sqref="A655" start="0" length="0">
    <dxf>
      <font>
        <b val="0"/>
        <i/>
        <color indexed="8"/>
        <name val="Times New Roman"/>
        <family val="1"/>
      </font>
      <fill>
        <patternFill>
          <bgColor indexed="65"/>
        </patternFill>
      </fill>
      <alignment horizontal="left"/>
    </dxf>
  </rfmt>
  <rfmt sheetId="1" sqref="B655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cc rId="13826" sId="1" odxf="1" dxf="1">
    <nc r="C655" t="inlineStr">
      <is>
        <t>01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13827" sId="1" odxf="1" dxf="1">
    <nc r="D655" t="inlineStr">
      <is>
        <t>06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fmt sheetId="1" sqref="E655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F655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G655" start="0" length="0">
    <dxf>
      <font>
        <b val="0"/>
        <i/>
        <name val="Times New Roman"/>
        <family val="1"/>
      </font>
      <fill>
        <patternFill>
          <bgColor theme="0"/>
        </patternFill>
      </fill>
    </dxf>
  </rfmt>
  <rfmt sheetId="1" sqref="A656" start="0" length="0">
    <dxf>
      <font>
        <b val="0"/>
        <name val="Times New Roman"/>
        <family val="1"/>
      </font>
      <fill>
        <patternFill patternType="none">
          <bgColor indexed="65"/>
        </patternFill>
      </fill>
      <alignment horizontal="left" vertical="top"/>
    </dxf>
  </rfmt>
  <rfmt sheetId="1" sqref="B656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cc rId="13828" sId="1" odxf="1" dxf="1">
    <nc r="C656" t="inlineStr">
      <is>
        <t>01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cc rId="13829" sId="1" odxf="1" dxf="1">
    <nc r="D656" t="inlineStr">
      <is>
        <t>06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fmt sheetId="1" sqref="E656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fmt sheetId="1" sqref="F656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fmt sheetId="1" sqref="G656" start="0" length="0">
    <dxf>
      <font>
        <b val="0"/>
        <name val="Times New Roman"/>
        <family val="1"/>
      </font>
      <fill>
        <patternFill>
          <bgColor theme="0"/>
        </patternFill>
      </fill>
    </dxf>
  </rfmt>
  <rfmt sheetId="1" sqref="H656" start="0" length="0">
    <dxf>
      <font>
        <i/>
        <name val="Times New Roman CYR"/>
        <family val="1"/>
      </font>
    </dxf>
  </rfmt>
  <rfmt sheetId="1" sqref="I656" start="0" length="0">
    <dxf>
      <font>
        <i/>
        <name val="Times New Roman CYR"/>
        <family val="1"/>
      </font>
    </dxf>
  </rfmt>
  <rfmt sheetId="1" sqref="J656" start="0" length="0">
    <dxf>
      <font>
        <i/>
        <name val="Times New Roman CYR"/>
        <family val="1"/>
      </font>
    </dxf>
  </rfmt>
  <rfmt sheetId="1" sqref="K656" start="0" length="0">
    <dxf>
      <font>
        <i/>
        <name val="Times New Roman CYR"/>
        <family val="1"/>
      </font>
    </dxf>
  </rfmt>
  <rfmt sheetId="1" sqref="L656" start="0" length="0">
    <dxf>
      <font>
        <i/>
        <name val="Times New Roman CYR"/>
        <family val="1"/>
      </font>
    </dxf>
  </rfmt>
  <rfmt sheetId="1" sqref="A656:XFD656" start="0" length="0">
    <dxf>
      <font>
        <i/>
        <name val="Times New Roman CYR"/>
        <family val="1"/>
      </font>
    </dxf>
  </rfmt>
  <rfmt sheetId="1" sqref="A657" start="0" length="0">
    <dxf>
      <font>
        <b val="0"/>
        <name val="Times New Roman"/>
        <family val="1"/>
      </font>
      <fill>
        <patternFill patternType="none">
          <bgColor indexed="65"/>
        </patternFill>
      </fill>
      <alignment horizontal="left" vertical="top"/>
    </dxf>
  </rfmt>
  <rfmt sheetId="1" sqref="B657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cc rId="13830" sId="1" odxf="1" dxf="1">
    <nc r="C657" t="inlineStr">
      <is>
        <t>01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cc rId="13831" sId="1" odxf="1" dxf="1">
    <nc r="D657" t="inlineStr">
      <is>
        <t>06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fmt sheetId="1" sqref="E657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fmt sheetId="1" sqref="F657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fmt sheetId="1" sqref="G657" start="0" length="0">
    <dxf>
      <font>
        <b val="0"/>
        <name val="Times New Roman"/>
        <family val="1"/>
      </font>
      <fill>
        <patternFill>
          <bgColor theme="0"/>
        </patternFill>
      </fill>
    </dxf>
  </rfmt>
  <rfmt sheetId="1" sqref="H657" start="0" length="0">
    <dxf>
      <font>
        <i/>
        <name val="Times New Roman CYR"/>
        <family val="1"/>
      </font>
    </dxf>
  </rfmt>
  <rfmt sheetId="1" sqref="I657" start="0" length="0">
    <dxf>
      <font>
        <i/>
        <name val="Times New Roman CYR"/>
        <family val="1"/>
      </font>
    </dxf>
  </rfmt>
  <rfmt sheetId="1" sqref="J657" start="0" length="0">
    <dxf>
      <font>
        <i/>
        <name val="Times New Roman CYR"/>
        <family val="1"/>
      </font>
    </dxf>
  </rfmt>
  <rfmt sheetId="1" sqref="K657" start="0" length="0">
    <dxf>
      <font>
        <i/>
        <name val="Times New Roman CYR"/>
        <family val="1"/>
      </font>
    </dxf>
  </rfmt>
  <rfmt sheetId="1" sqref="L657" start="0" length="0">
    <dxf>
      <font>
        <i/>
        <name val="Times New Roman CYR"/>
        <family val="1"/>
      </font>
    </dxf>
  </rfmt>
  <rfmt sheetId="1" sqref="A657:XFD657" start="0" length="0">
    <dxf>
      <font>
        <i/>
        <name val="Times New Roman CYR"/>
        <family val="1"/>
      </font>
    </dxf>
  </rfmt>
  <rcc rId="13832" sId="1" numFmtId="30">
    <nc r="B654" t="inlineStr">
      <is>
        <t>978</t>
      </is>
    </nc>
  </rcc>
  <rcc rId="13833" sId="1" numFmtId="30">
    <nc r="B655" t="inlineStr">
      <is>
        <t>978</t>
      </is>
    </nc>
  </rcc>
  <rcc rId="13834" sId="1" numFmtId="30">
    <nc r="B656" t="inlineStr">
      <is>
        <t>978</t>
      </is>
    </nc>
  </rcc>
  <rcc rId="13835" sId="1" numFmtId="30">
    <nc r="B657" t="inlineStr">
      <is>
        <t>978</t>
      </is>
    </nc>
  </rcc>
  <rcc rId="13836" sId="1">
    <nc r="E656" t="inlineStr">
      <is>
        <t>99900 43000</t>
      </is>
    </nc>
  </rcc>
  <rcc rId="13837" sId="1">
    <nc r="E655" t="inlineStr">
      <is>
        <t>99900 43000</t>
      </is>
    </nc>
  </rcc>
  <rcc rId="13838" sId="1">
    <nc r="E657" t="inlineStr">
      <is>
        <t>99900 43000</t>
      </is>
    </nc>
  </rcc>
  <rcc rId="13839" sId="1">
    <nc r="F656" t="inlineStr">
      <is>
        <t>121</t>
      </is>
    </nc>
  </rcc>
  <rcc rId="13840" sId="1">
    <nc r="F657" t="inlineStr">
      <is>
        <t>129</t>
      </is>
    </nc>
  </rcc>
  <rcc rId="13841" sId="1" numFmtId="4">
    <nc r="G656">
      <v>48.372</v>
    </nc>
  </rcc>
  <rcc rId="13842" sId="1" numFmtId="4">
    <nc r="G657">
      <v>14.629350000000001</v>
    </nc>
  </rcc>
  <rcc rId="13843" sId="1" odxf="1" dxf="1">
    <nc r="A655" t="inlineStr">
      <is>
        <t>Межбюджетные трансферты на осуществление части полномочий по осуществлению внешнего муниципального контроля</t>
      </is>
    </nc>
    <ndxf>
      <font>
        <color indexed="8"/>
        <name val="Times New Roman"/>
        <family val="1"/>
      </font>
      <fill>
        <patternFill patternType="none"/>
      </fill>
      <alignment horizontal="general"/>
    </ndxf>
  </rcc>
  <rcc rId="13844" sId="1" odxf="1" dxf="1">
    <nc r="A656" t="inlineStr">
      <is>
        <t>Фонд оплаты труда государственных (муниципальных) органов</t>
      </is>
    </nc>
    <ndxf>
      <font>
        <color indexed="8"/>
        <name val="Times New Roman"/>
        <family val="1"/>
      </font>
      <fill>
        <patternFill patternType="solid"/>
      </fill>
      <alignment vertical="center"/>
    </ndxf>
  </rcc>
  <rcc rId="13845" sId="1" odxf="1" dxf="1">
    <nc r="A657" t="inlineStr">
      <is>
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</is>
    </nc>
    <ndxf>
      <font>
        <color indexed="8"/>
        <name val="Times New Roman"/>
        <family val="1"/>
      </font>
      <fill>
        <patternFill patternType="solid"/>
      </fill>
      <alignment vertical="center"/>
    </ndxf>
  </rcc>
  <rrc rId="13846" sId="1" ref="A658:XFD662" action="insertRow"/>
  <rcc rId="13847" sId="1" odxf="1" dxf="1">
    <nc r="A658" t="inlineStr">
      <is>
    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    </is>
    </nc>
    <odxf>
      <font>
        <b val="0"/>
        <color indexed="8"/>
        <name val="Times New Roman"/>
        <family val="1"/>
      </font>
      <fill>
        <patternFill patternType="solid"/>
      </fill>
    </odxf>
    <ndxf>
      <font>
        <b/>
        <color indexed="8"/>
        <name val="Times New Roman"/>
        <family val="1"/>
      </font>
      <fill>
        <patternFill patternType="none"/>
      </fill>
    </ndxf>
  </rcc>
  <rfmt sheetId="1" sqref="B658" start="0" length="0">
    <dxf>
      <font>
        <b/>
        <name val="Times New Roman"/>
        <family val="1"/>
      </font>
    </dxf>
  </rfmt>
  <rcc rId="13848" sId="1" odxf="1" dxf="1">
    <nc r="C658" t="inlineStr">
      <is>
        <t>01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3849" sId="1" odxf="1" dxf="1">
    <nc r="D658" t="inlineStr">
      <is>
        <t>03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3850" sId="1" odxf="1" dxf="1">
    <nc r="E658" t="inlineStr">
      <is>
        <t>99900 81000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F658" start="0" length="0">
    <dxf>
      <font>
        <b/>
        <name val="Times New Roman"/>
        <family val="1"/>
      </font>
    </dxf>
  </rfmt>
  <rfmt sheetId="1" sqref="G658" start="0" length="0">
    <dxf>
      <font>
        <b/>
        <name val="Times New Roman"/>
        <family val="1"/>
      </font>
      <fill>
        <patternFill patternType="none">
          <bgColor indexed="65"/>
        </patternFill>
      </fill>
    </dxf>
  </rfmt>
  <rfmt sheetId="1" sqref="H658" start="0" length="0">
    <dxf>
      <font>
        <b/>
        <i val="0"/>
        <name val="Times New Roman CYR"/>
        <family val="1"/>
      </font>
    </dxf>
  </rfmt>
  <rfmt sheetId="1" sqref="I658" start="0" length="0">
    <dxf>
      <font>
        <b/>
        <i val="0"/>
        <name val="Times New Roman CYR"/>
        <family val="1"/>
      </font>
    </dxf>
  </rfmt>
  <rfmt sheetId="1" sqref="J658" start="0" length="0">
    <dxf>
      <font>
        <b/>
        <i val="0"/>
        <name val="Times New Roman CYR"/>
        <family val="1"/>
      </font>
    </dxf>
  </rfmt>
  <rfmt sheetId="1" sqref="K658" start="0" length="0">
    <dxf>
      <font>
        <b/>
        <i val="0"/>
        <name val="Times New Roman CYR"/>
        <family val="1"/>
      </font>
    </dxf>
  </rfmt>
  <rfmt sheetId="1" sqref="L658" start="0" length="0">
    <dxf>
      <font>
        <b/>
        <i val="0"/>
        <name val="Times New Roman CYR"/>
        <family val="1"/>
      </font>
    </dxf>
  </rfmt>
  <rfmt sheetId="1" sqref="A658:XFD658" start="0" length="0">
    <dxf>
      <font>
        <b/>
        <i val="0"/>
        <name val="Times New Roman CYR"/>
        <family val="1"/>
      </font>
    </dxf>
  </rfmt>
  <rcc rId="13851" sId="1" odxf="1" dxf="1">
    <nc r="A659" t="inlineStr">
      <is>
        <t>Расходы на обеспечение функций органов местного самоуправления</t>
      </is>
    </nc>
    <odxf>
      <font>
        <i val="0"/>
        <color indexed="8"/>
        <name val="Times New Roman"/>
        <family val="1"/>
      </font>
      <fill>
        <patternFill patternType="solid"/>
      </fill>
      <alignment horizontal="left" vertical="center"/>
    </odxf>
    <ndxf>
      <font>
        <i/>
        <color indexed="8"/>
        <name val="Times New Roman"/>
        <family val="1"/>
      </font>
      <fill>
        <patternFill patternType="none"/>
      </fill>
      <alignment horizontal="general" vertical="top"/>
    </ndxf>
  </rcc>
  <rfmt sheetId="1" sqref="B659" start="0" length="0">
    <dxf>
      <font>
        <i/>
        <name val="Times New Roman"/>
        <family val="1"/>
      </font>
    </dxf>
  </rfmt>
  <rcc rId="13852" sId="1" odxf="1" dxf="1">
    <nc r="C659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3853" sId="1" odxf="1" dxf="1">
    <nc r="D659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3854" sId="1" odxf="1" dxf="1">
    <nc r="E659" t="inlineStr">
      <is>
        <t>99900 81020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659" start="0" length="0">
    <dxf>
      <font>
        <i/>
        <name val="Times New Roman"/>
        <family val="1"/>
      </font>
    </dxf>
  </rfmt>
  <rfmt sheetId="1" sqref="G659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H659" start="0" length="0">
    <dxf>
      <font>
        <i val="0"/>
        <name val="Times New Roman CYR"/>
        <family val="1"/>
      </font>
    </dxf>
  </rfmt>
  <rfmt sheetId="1" sqref="I659" start="0" length="0">
    <dxf>
      <font>
        <i val="0"/>
        <name val="Times New Roman CYR"/>
        <family val="1"/>
      </font>
    </dxf>
  </rfmt>
  <rfmt sheetId="1" sqref="J659" start="0" length="0">
    <dxf>
      <font>
        <i val="0"/>
        <name val="Times New Roman CYR"/>
        <family val="1"/>
      </font>
    </dxf>
  </rfmt>
  <rfmt sheetId="1" sqref="K659" start="0" length="0">
    <dxf>
      <font>
        <i val="0"/>
        <name val="Times New Roman CYR"/>
        <family val="1"/>
      </font>
    </dxf>
  </rfmt>
  <rfmt sheetId="1" sqref="L659" start="0" length="0">
    <dxf>
      <font>
        <i val="0"/>
        <name val="Times New Roman CYR"/>
        <family val="1"/>
      </font>
    </dxf>
  </rfmt>
  <rfmt sheetId="1" sqref="A659:XFD659" start="0" length="0">
    <dxf>
      <font>
        <i val="0"/>
        <name val="Times New Roman CYR"/>
        <family val="1"/>
      </font>
    </dxf>
  </rfmt>
  <rcc rId="13855" sId="1">
    <nc r="A660" t="inlineStr">
      <is>
        <t>Фонд оплаты труда государственных (муниципальных) органов</t>
      </is>
    </nc>
  </rcc>
  <rcc rId="13856" sId="1">
    <nc r="C660" t="inlineStr">
      <is>
        <t>01</t>
      </is>
    </nc>
  </rcc>
  <rcc rId="13857" sId="1">
    <nc r="D660" t="inlineStr">
      <is>
        <t>03</t>
      </is>
    </nc>
  </rcc>
  <rcc rId="13858" sId="1">
    <nc r="E660" t="inlineStr">
      <is>
        <t>99900 81020</t>
      </is>
    </nc>
  </rcc>
  <rcc rId="13859" sId="1">
    <nc r="F660" t="inlineStr">
      <is>
        <t>121</t>
      </is>
    </nc>
  </rcc>
  <rfmt sheetId="1" sqref="H660" start="0" length="0">
    <dxf>
      <font>
        <i val="0"/>
        <name val="Times New Roman CYR"/>
        <family val="1"/>
      </font>
    </dxf>
  </rfmt>
  <rfmt sheetId="1" sqref="I660" start="0" length="0">
    <dxf>
      <font>
        <i val="0"/>
        <name val="Times New Roman CYR"/>
        <family val="1"/>
      </font>
    </dxf>
  </rfmt>
  <rfmt sheetId="1" sqref="J660" start="0" length="0">
    <dxf>
      <font>
        <i val="0"/>
        <name val="Times New Roman CYR"/>
        <family val="1"/>
      </font>
    </dxf>
  </rfmt>
  <rfmt sheetId="1" sqref="K660" start="0" length="0">
    <dxf>
      <font>
        <i val="0"/>
        <name val="Times New Roman CYR"/>
        <family val="1"/>
      </font>
    </dxf>
  </rfmt>
  <rfmt sheetId="1" sqref="L660" start="0" length="0">
    <dxf>
      <font>
        <i val="0"/>
        <name val="Times New Roman CYR"/>
        <family val="1"/>
      </font>
    </dxf>
  </rfmt>
  <rfmt sheetId="1" sqref="A660:XFD660" start="0" length="0">
    <dxf>
      <font>
        <i val="0"/>
        <name val="Times New Roman CYR"/>
        <family val="1"/>
      </font>
    </dxf>
  </rfmt>
  <rcc rId="13860" sId="1" odxf="1" dxf="1">
    <nc r="A661" t="inlineStr">
      <is>
        <t>Иные выплаты персоналу государственных (муниципальных) органов, за исключением фонда оплаты труда</t>
      </is>
    </nc>
    <odxf>
      <fill>
        <patternFill>
          <bgColor indexed="65"/>
        </patternFill>
      </fill>
    </odxf>
    <ndxf>
      <fill>
        <patternFill>
          <bgColor theme="0"/>
        </patternFill>
      </fill>
    </ndxf>
  </rcc>
  <rcc rId="13861" sId="1">
    <nc r="B661" t="inlineStr">
      <is>
        <t>845</t>
      </is>
    </nc>
  </rcc>
  <rcc rId="13862" sId="1">
    <nc r="C661" t="inlineStr">
      <is>
        <t>01</t>
      </is>
    </nc>
  </rcc>
  <rcc rId="13863" sId="1">
    <nc r="D661" t="inlineStr">
      <is>
        <t>03</t>
      </is>
    </nc>
  </rcc>
  <rcc rId="13864" sId="1">
    <nc r="E661" t="inlineStr">
      <is>
        <t>99900 81020</t>
      </is>
    </nc>
  </rcc>
  <rcc rId="13865" sId="1">
    <nc r="F661" t="inlineStr">
      <is>
        <t>122</t>
      </is>
    </nc>
  </rcc>
  <rcc rId="13866" sId="1" numFmtId="4">
    <nc r="G661">
      <v>100</v>
    </nc>
  </rcc>
  <rfmt sheetId="1" sqref="H661" start="0" length="0">
    <dxf>
      <font>
        <i val="0"/>
        <name val="Times New Roman CYR"/>
        <family val="1"/>
      </font>
    </dxf>
  </rfmt>
  <rfmt sheetId="1" sqref="I661" start="0" length="0">
    <dxf>
      <font>
        <i val="0"/>
        <name val="Times New Roman CYR"/>
        <family val="1"/>
      </font>
    </dxf>
  </rfmt>
  <rfmt sheetId="1" sqref="J661" start="0" length="0">
    <dxf>
      <font>
        <i val="0"/>
        <name val="Times New Roman CYR"/>
        <family val="1"/>
      </font>
    </dxf>
  </rfmt>
  <rfmt sheetId="1" sqref="K661" start="0" length="0">
    <dxf>
      <font>
        <i val="0"/>
        <name val="Times New Roman CYR"/>
        <family val="1"/>
      </font>
    </dxf>
  </rfmt>
  <rfmt sheetId="1" sqref="L661" start="0" length="0">
    <dxf>
      <font>
        <i val="0"/>
        <name val="Times New Roman CYR"/>
        <family val="1"/>
      </font>
    </dxf>
  </rfmt>
  <rfmt sheetId="1" sqref="A661:XFD661" start="0" length="0">
    <dxf>
      <font>
        <i val="0"/>
        <name val="Times New Roman CYR"/>
        <family val="1"/>
      </font>
    </dxf>
  </rfmt>
  <rcc rId="13867" sId="1">
    <nc r="A662" t="inlineStr">
      <is>
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</is>
    </nc>
  </rcc>
  <rcc rId="13868" sId="1">
    <nc r="C662" t="inlineStr">
      <is>
        <t>01</t>
      </is>
    </nc>
  </rcc>
  <rcc rId="13869" sId="1">
    <nc r="D662" t="inlineStr">
      <is>
        <t>03</t>
      </is>
    </nc>
  </rcc>
  <rcc rId="13870" sId="1">
    <nc r="E662" t="inlineStr">
      <is>
        <t>99900 81020</t>
      </is>
    </nc>
  </rcc>
  <rcc rId="13871" sId="1">
    <nc r="F662" t="inlineStr">
      <is>
        <t>129</t>
      </is>
    </nc>
  </rcc>
  <rfmt sheetId="1" sqref="H662" start="0" length="0">
    <dxf>
      <font>
        <i val="0"/>
        <name val="Times New Roman CYR"/>
        <family val="1"/>
      </font>
    </dxf>
  </rfmt>
  <rfmt sheetId="1" sqref="I662" start="0" length="0">
    <dxf>
      <font>
        <i val="0"/>
        <name val="Times New Roman CYR"/>
        <family val="1"/>
      </font>
    </dxf>
  </rfmt>
  <rfmt sheetId="1" sqref="J662" start="0" length="0">
    <dxf>
      <font>
        <i val="0"/>
        <name val="Times New Roman CYR"/>
        <family val="1"/>
      </font>
    </dxf>
  </rfmt>
  <rfmt sheetId="1" sqref="K662" start="0" length="0">
    <dxf>
      <font>
        <i val="0"/>
        <name val="Times New Roman CYR"/>
        <family val="1"/>
      </font>
    </dxf>
  </rfmt>
  <rfmt sheetId="1" sqref="L662" start="0" length="0">
    <dxf>
      <font>
        <i val="0"/>
        <name val="Times New Roman CYR"/>
        <family val="1"/>
      </font>
    </dxf>
  </rfmt>
  <rfmt sheetId="1" sqref="A662:XFD662" start="0" length="0">
    <dxf>
      <font>
        <i val="0"/>
        <name val="Times New Roman CYR"/>
        <family val="1"/>
      </font>
    </dxf>
  </rfmt>
  <rcc rId="13872" sId="1" numFmtId="30">
    <nc r="B658" t="inlineStr">
      <is>
        <t>978</t>
      </is>
    </nc>
  </rcc>
  <rcc rId="13873" sId="1" numFmtId="30">
    <nc r="B659" t="inlineStr">
      <is>
        <t>978</t>
      </is>
    </nc>
  </rcc>
  <rcc rId="13874" sId="1" numFmtId="30">
    <nc r="B660" t="inlineStr">
      <is>
        <t>978</t>
      </is>
    </nc>
  </rcc>
  <rcc rId="13875" sId="1" numFmtId="30">
    <nc r="B662" t="inlineStr">
      <is>
        <t>978</t>
      </is>
    </nc>
  </rcc>
  <rrc rId="13876" sId="1" ref="A661:XFD661" action="deleteRow">
    <rfmt sheetId="1" xfDxf="1" sqref="A661:XFD661" start="0" length="0">
      <dxf>
        <font>
          <name val="Times New Roman CYR"/>
          <family val="1"/>
        </font>
        <alignment wrapText="1"/>
      </dxf>
    </rfmt>
    <rcc rId="0" sId="1" dxf="1">
      <nc r="A661" t="inlineStr">
        <is>
          <t>Иные выплаты персоналу государственных (муниципальных) органов, за исключением фонда оплаты труда</t>
        </is>
      </nc>
      <ndxf>
        <font>
          <color indexed="8"/>
          <name val="Times New Roman"/>
          <family val="1"/>
        </font>
        <fill>
          <patternFill patternType="solid">
            <bgColor theme="0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61" t="inlineStr">
        <is>
          <t>845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61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61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61" t="inlineStr">
        <is>
          <t>99900 81020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61" t="inlineStr">
        <is>
          <t>122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661">
        <v>100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13877" sId="1" numFmtId="4">
    <nc r="G660">
      <v>422.6</v>
    </nc>
  </rcc>
  <rcc rId="13878" sId="1" numFmtId="4">
    <nc r="G661">
      <v>127.6</v>
    </nc>
  </rcc>
  <rcc rId="13879" sId="1">
    <nc r="G659">
      <f>SUM(G660:G661)</f>
    </nc>
  </rcc>
  <rcc rId="13880" sId="1">
    <nc r="G658">
      <f>G659</f>
    </nc>
  </rcc>
  <rcc rId="13881" sId="1">
    <nc r="G654">
      <f>G655+G658</f>
    </nc>
  </rcc>
  <rcc rId="13882" sId="1">
    <nc r="G655">
      <f>SUM(G656:G657)</f>
    </nc>
  </rcc>
  <rcc rId="13883" sId="1">
    <nc r="G653">
      <f>G654</f>
    </nc>
  </rcc>
  <rcc rId="13884" sId="1">
    <nc r="G652">
      <f>G653</f>
    </nc>
  </rcc>
  <rcc rId="13885" sId="1">
    <oc r="G662">
      <f>G18+G36+G200+G322+G361+G412+G487+G551+G588</f>
    </oc>
    <nc r="G662">
      <f>G18+G36+G200+G322+G361+G412+G487+G551+G588+G651</f>
    </nc>
  </rcc>
  <rcc rId="13886" sId="1" numFmtId="4">
    <oc r="G23">
      <v>64.5</v>
    </oc>
    <nc r="G23">
      <v>16.128</v>
    </nc>
  </rcc>
  <rcc rId="13887" sId="1" numFmtId="4">
    <oc r="G24">
      <v>19.5</v>
    </oc>
    <nc r="G24">
      <v>4.8706500000000004</v>
    </nc>
  </rcc>
  <rcc rId="13888" sId="1" numFmtId="4">
    <oc r="G27">
      <v>1267.5999999999999</v>
    </oc>
    <nc r="G27">
      <v>845</v>
    </nc>
  </rcc>
  <rcc rId="13889" sId="1" numFmtId="4">
    <oc r="G29">
      <v>382.8</v>
    </oc>
    <nc r="G29">
      <v>255.2</v>
    </nc>
  </rcc>
  <rcv guid="{F5AA4F86-B486-4943-8417-E7BB5F004EDE}" action="delete"/>
  <rdn rId="0" localSheetId="1" customView="1" name="Z_F5AA4F86_B486_4943_8417_E7BB5F004EDE_.wvu.PrintArea" hidden="1" oldHidden="1">
    <formula>Ведом.структура!$A$5:$G$662</formula>
    <oldFormula>Ведом.структура!$A$5:$G$662</oldFormula>
  </rdn>
  <rdn rId="0" localSheetId="1" customView="1" name="Z_F5AA4F86_B486_4943_8417_E7BB5F004EDE_.wvu.FilterData" hidden="1" oldHidden="1">
    <formula>Ведом.структура!$A$17:$G$670</formula>
    <oldFormula>Ведом.структура!$A$17:$G$670</oldFormula>
  </rdn>
  <rcv guid="{F5AA4F86-B486-4943-8417-E7BB5F004EDE}" action="add"/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79" sId="1" numFmtId="4">
    <oc r="G209">
      <v>30</v>
    </oc>
    <nc r="G209">
      <v>35.82</v>
    </nc>
  </rcc>
  <rcc rId="5480" sId="1" numFmtId="4">
    <oc r="G210">
      <v>33.520000000000003</v>
    </oc>
    <nc r="G210">
      <v>33</v>
    </nc>
  </rcc>
  <rcc rId="5481" sId="1" numFmtId="4">
    <oc r="G207">
      <v>5.3</v>
    </oc>
    <nc r="G207"/>
  </rcc>
  <rrc rId="5482" sId="1" ref="A207:XFD207" action="deleteRow">
    <undo index="65535" exp="area" ref3D="1" dr="$A$524:$XFD$524" dn="Z_B67934D4_E797_41BD_A015_871403995F47_.wvu.Rows" sId="1"/>
    <undo index="65535" exp="area" ref3D="1" dr="$A$494:$XFD$494" dn="Z_B67934D4_E797_41BD_A015_871403995F47_.wvu.Rows" sId="1"/>
    <undo index="65535" exp="area" ref3D="1" dr="$A$465:$XFD$465" dn="Z_B67934D4_E797_41BD_A015_871403995F47_.wvu.Rows" sId="1"/>
    <undo index="65535" exp="area" ref3D="1" dr="$A$444:$XFD$445" dn="Z_B67934D4_E797_41BD_A015_871403995F47_.wvu.Rows" sId="1"/>
    <undo index="65535" exp="area" ref3D="1" dr="$A$436:$XFD$437" dn="Z_B67934D4_E797_41BD_A015_871403995F47_.wvu.Rows" sId="1"/>
    <undo index="65535" exp="area" ref3D="1" dr="$A$394:$XFD$397" dn="Z_B67934D4_E797_41BD_A015_871403995F47_.wvu.Rows" sId="1"/>
    <undo index="65535" exp="area" ref3D="1" dr="$A$382:$XFD$387" dn="Z_B67934D4_E797_41BD_A015_871403995F47_.wvu.Rows" sId="1"/>
    <undo index="65535" exp="area" ref3D="1" dr="$A$290:$XFD$290" dn="Z_B67934D4_E797_41BD_A015_871403995F47_.wvu.Rows" sId="1"/>
    <rfmt sheetId="1" xfDxf="1" sqref="A207:XFD207" start="0" length="0">
      <dxf>
        <font>
          <name val="Times New Roman CYR"/>
          <family val="1"/>
        </font>
        <alignment wrapText="1"/>
      </dxf>
    </rfmt>
    <rcc rId="0" sId="1" dxf="1">
      <nc r="A207" t="inlineStr">
        <is>
          <t>Иные выплаты персоналу государственных (муниципальных) органов, за исключением фонда оплаты труда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207">
        <v>968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7" t="inlineStr">
        <is>
          <t>10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07" t="inlineStr">
        <is>
          <t>06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07" t="inlineStr">
        <is>
          <t>99900 73130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07" t="inlineStr">
        <is>
          <t>122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07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</revisions>
</file>

<file path=xl/revisions/revisionLog4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95" sId="1">
    <oc r="G3" t="inlineStr">
      <is>
        <t>от _______ 2025    № ___</t>
      </is>
    </oc>
    <nc r="G3" t="inlineStr">
      <is>
        <t>от 27 марта  2025    № 35</t>
      </is>
    </nc>
  </rcc>
</revisions>
</file>

<file path=xl/revisions/revisionLog4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96" sId="1" numFmtId="4">
    <oc r="G51">
      <v>90</v>
    </oc>
    <nc r="G51">
      <v>98</v>
    </nc>
  </rcc>
  <rcc rId="13897" sId="1" numFmtId="4">
    <oc r="G52">
      <v>125</v>
    </oc>
    <nc r="G52">
      <v>136.20500000000001</v>
    </nc>
  </rcc>
  <rcc rId="13898" sId="1" numFmtId="4">
    <oc r="G60">
      <v>489</v>
    </oc>
    <nc r="G60">
      <v>449</v>
    </nc>
  </rcc>
  <rcc rId="13899" sId="1">
    <oc r="F71" t="inlineStr">
      <is>
        <t>244</t>
      </is>
    </oc>
    <nc r="F71" t="inlineStr">
      <is>
        <t>540</t>
      </is>
    </nc>
  </rcc>
  <rcc rId="13900" sId="1" numFmtId="4">
    <oc r="G77">
      <v>50</v>
    </oc>
    <nc r="G77">
      <v>25</v>
    </nc>
  </rcc>
  <rrc rId="13901" sId="1" ref="A78:XFD78" action="insertRow"/>
  <rfmt sheetId="1" sqref="A7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3902" sId="1">
    <nc r="B78" t="inlineStr">
      <is>
        <t>968</t>
      </is>
    </nc>
  </rcc>
  <rcc rId="13903" sId="1">
    <nc r="C78" t="inlineStr">
      <is>
        <t>01</t>
      </is>
    </nc>
  </rcc>
  <rcc rId="13904" sId="1">
    <nc r="D78" t="inlineStr">
      <is>
        <t>13</t>
      </is>
    </nc>
  </rcc>
  <rcc rId="13905" sId="1">
    <nc r="E78" t="inlineStr">
      <is>
        <t>01005 82900</t>
      </is>
    </nc>
  </rcc>
  <rcc rId="13906" sId="1">
    <nc r="F78" t="inlineStr">
      <is>
        <t>622</t>
      </is>
    </nc>
  </rcc>
  <rcc rId="13907" sId="1" numFmtId="4">
    <nc r="G78">
      <v>21</v>
    </nc>
  </rcc>
  <rcc rId="13908" sId="1">
    <oc r="G76">
      <f>G77</f>
    </oc>
    <nc r="G76">
      <f>SUM(G77:G78)</f>
    </nc>
  </rcc>
  <rcc rId="13909" sId="1" numFmtId="4">
    <oc r="G82">
      <v>400</v>
    </oc>
    <nc r="G82">
      <v>200</v>
    </nc>
  </rcc>
  <rrc rId="13910" sId="1" ref="A83:XFD83" action="insertRow"/>
  <rfmt sheetId="1" sqref="A8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3911" sId="1">
    <nc r="B83" t="inlineStr">
      <is>
        <t>968</t>
      </is>
    </nc>
  </rcc>
  <rcc rId="13912" sId="1">
    <nc r="C83" t="inlineStr">
      <is>
        <t>01</t>
      </is>
    </nc>
  </rcc>
  <rcc rId="13913" sId="1">
    <nc r="D83" t="inlineStr">
      <is>
        <t>13</t>
      </is>
    </nc>
  </rcc>
  <rcc rId="13914" sId="1">
    <nc r="E83" t="inlineStr">
      <is>
        <t>03001 82900</t>
      </is>
    </nc>
  </rcc>
  <rcc rId="13915" sId="1" numFmtId="4">
    <nc r="G83">
      <v>200</v>
    </nc>
  </rcc>
  <rcc rId="13916" sId="1">
    <nc r="F83" t="inlineStr">
      <is>
        <t>622</t>
      </is>
    </nc>
  </rcc>
  <rcc rId="13917" sId="1">
    <oc r="G81">
      <f>G82</f>
    </oc>
    <nc r="G81">
      <f>SUM(G82:G83)</f>
    </nc>
  </rcc>
  <rcc rId="13918" sId="1" odxf="1" dxf="1">
    <oc r="A71" t="inlineStr">
      <is>
        <t>Прочая закупка товаров, работ и услуг</t>
      </is>
    </oc>
    <nc r="A71" t="inlineStr">
      <is>
        <t>Иные межбюджетные трансферты</t>
      </is>
    </nc>
    <ndxf>
      <alignment vertical="center"/>
    </ndxf>
  </rcc>
  <rcc rId="13919" sId="1" numFmtId="4">
    <oc r="G102">
      <v>271.89999999999998</v>
    </oc>
    <nc r="G102">
      <v>271.96600000000001</v>
    </nc>
  </rcc>
  <rcc rId="13920" sId="1" numFmtId="4">
    <oc r="G103">
      <v>82.1</v>
    </oc>
    <nc r="G103">
      <v>82.134</v>
    </nc>
  </rcc>
  <rcc rId="13921" sId="1" numFmtId="4">
    <oc r="G104">
      <v>18</v>
    </oc>
    <nc r="G104">
      <v>17.899000000000001</v>
    </nc>
  </rcc>
  <rcc rId="13922" sId="1" numFmtId="4">
    <oc r="G105">
      <v>40.200000000000003</v>
    </oc>
    <nc r="G105">
      <v>40.201000000000001</v>
    </nc>
  </rcc>
  <rcc rId="13923" sId="1" numFmtId="4">
    <oc r="G110">
      <v>36.5</v>
    </oc>
    <nc r="G110">
      <v>39.5</v>
    </nc>
  </rcc>
  <rcc rId="13924" sId="1" numFmtId="4">
    <oc r="G111">
      <f>50+46</f>
    </oc>
    <nc r="G111">
      <v>93</v>
    </nc>
  </rcc>
  <rcc rId="13925" sId="1" numFmtId="4">
    <oc r="G115">
      <v>2.21</v>
    </oc>
    <nc r="G115">
      <v>5.75</v>
    </nc>
  </rcc>
  <rcc rId="13926" sId="1" numFmtId="4">
    <oc r="G116">
      <f>17+85</f>
    </oc>
    <nc r="G116">
      <v>98.46</v>
    </nc>
  </rcc>
  <rcc rId="13927" sId="1" numFmtId="4">
    <oc r="G121">
      <f>13171.88976-218.44+61.11804</f>
    </oc>
    <nc r="G121">
      <v>19501.652529999999</v>
    </nc>
  </rcc>
  <rrc rId="13928" sId="1" ref="A123:XFD123" action="insertRow"/>
  <rcc rId="13929" sId="1" numFmtId="30">
    <nc r="B123">
      <v>968</v>
    </nc>
  </rcc>
  <rcc rId="13930" sId="1">
    <nc r="C123" t="inlineStr">
      <is>
        <t>01</t>
      </is>
    </nc>
  </rcc>
  <rcc rId="13931" sId="1">
    <nc r="D123" t="inlineStr">
      <is>
        <t>13</t>
      </is>
    </nc>
  </rcc>
  <rcc rId="13932" sId="1">
    <nc r="E123" t="inlineStr">
      <is>
        <t>99900 82900</t>
      </is>
    </nc>
  </rcc>
  <rcc rId="13933" sId="1">
    <nc r="F123" t="inlineStr">
      <is>
        <t>851</t>
      </is>
    </nc>
  </rcc>
  <rcc rId="13934" sId="1" numFmtId="4">
    <nc r="G123">
      <v>334.66500000000002</v>
    </nc>
  </rcc>
  <rcc rId="13935" sId="1" numFmtId="4">
    <oc r="G132">
      <v>1107.5</v>
    </oc>
    <nc r="G132">
      <v>1255.4839999999999</v>
    </nc>
  </rcc>
  <rcc rId="13936" sId="1" numFmtId="4">
    <oc r="G133">
      <v>7522.5680000000002</v>
    </oc>
    <nc r="G133">
      <v>7194.9473200000002</v>
    </nc>
  </rcc>
  <rcc rId="13937" sId="1" numFmtId="4">
    <oc r="G134">
      <v>2285.2483499999998</v>
    </oc>
    <nc r="G134">
      <v>2566.8850299999999</v>
    </nc>
  </rcc>
  <rcc rId="13938" sId="1" numFmtId="4">
    <oc r="G135">
      <v>10</v>
    </oc>
    <nc r="G135">
      <v>23</v>
    </nc>
  </rcc>
  <rcc rId="13939" sId="1" numFmtId="4">
    <oc r="G136">
      <v>40</v>
    </oc>
    <nc r="G136">
      <v>27</v>
    </nc>
  </rcc>
  <rcc rId="13940" sId="1" numFmtId="4">
    <oc r="G138">
      <v>11</v>
    </oc>
    <nc r="G138">
      <v>41</v>
    </nc>
  </rcc>
</revisions>
</file>

<file path=xl/revisions/revisionLog4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3941" sId="1" ref="A139:XFD140" action="insertRow"/>
  <rm rId="13942" sheetId="1" source="A117:XFD118" destination="A139:XFD140" sourceSheetId="1">
    <rfmt sheetId="1" xfDxf="1" sqref="A139:XFD139" start="0" length="0">
      <dxf>
        <font>
          <name val="Times New Roman CYR"/>
          <family val="1"/>
        </font>
        <alignment wrapText="1"/>
      </dxf>
    </rfmt>
    <rfmt sheetId="1" xfDxf="1" sqref="A140:XFD140" start="0" length="0">
      <dxf>
        <font>
          <name val="Times New Roman CYR"/>
          <family val="1"/>
        </font>
        <alignment wrapText="1"/>
      </dxf>
    </rfmt>
    <rfmt sheetId="1" sqref="A139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3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3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3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39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140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4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4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4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4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4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40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13943" sId="1" ref="A117:XFD117" action="deleteRow">
    <rfmt sheetId="1" xfDxf="1" sqref="A117:XFD117" start="0" length="0">
      <dxf>
        <font>
          <name val="Times New Roman CYR"/>
          <family val="1"/>
        </font>
        <alignment wrapText="1"/>
      </dxf>
    </rfmt>
  </rrc>
  <rrc rId="13944" sId="1" ref="A117:XFD117" action="deleteRow">
    <rfmt sheetId="1" xfDxf="1" sqref="A117:XFD117" start="0" length="0">
      <dxf>
        <font>
          <name val="Times New Roman CYR"/>
          <family val="1"/>
        </font>
        <alignment wrapText="1"/>
      </dxf>
    </rfmt>
  </rrc>
  <rcc rId="13945" sId="1">
    <oc r="E137" t="inlineStr">
      <is>
        <t>99900 74970</t>
      </is>
    </oc>
    <nc r="E137" t="inlineStr">
      <is>
        <t>99900 S4970</t>
      </is>
    </nc>
  </rcc>
  <rcc rId="13946" sId="1" odxf="1" dxf="1">
    <oc r="E138" t="inlineStr">
      <is>
        <t>99900 74970</t>
      </is>
    </oc>
    <nc r="E138" t="inlineStr">
      <is>
        <t>99900 S4970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138" start="0" length="2147483647">
    <dxf>
      <font>
        <i val="0"/>
      </font>
    </dxf>
  </rfmt>
  <rcc rId="13947" sId="1" numFmtId="4">
    <oc r="G138">
      <v>790</v>
    </oc>
    <nc r="G138">
      <v>1580</v>
    </nc>
  </rcc>
  <rcv guid="{F5AA4F86-B486-4943-8417-E7BB5F004EDE}" action="delete"/>
  <rdn rId="0" localSheetId="1" customView="1" name="Z_F5AA4F86_B486_4943_8417_E7BB5F004EDE_.wvu.PrintArea" hidden="1" oldHidden="1">
    <formula>Ведом.структура!$A$5:$G$665</formula>
    <oldFormula>Ведом.структура!$A$5:$G$665</oldFormula>
  </rdn>
  <rdn rId="0" localSheetId="1" customView="1" name="Z_F5AA4F86_B486_4943_8417_E7BB5F004EDE_.wvu.FilterData" hidden="1" oldHidden="1">
    <formula>Ведом.структура!$A$17:$G$673</formula>
    <oldFormula>Ведом.структура!$A$17:$G$673</oldFormula>
  </rdn>
  <rcv guid="{F5AA4F86-B486-4943-8417-E7BB5F004EDE}" action="add"/>
</revisions>
</file>

<file path=xl/revisions/revisionLog4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50" sId="1" numFmtId="4">
    <oc r="G151">
      <f>32261.7+997.79</f>
    </oc>
    <nc r="G151">
      <v>64424.758000000002</v>
    </nc>
  </rcc>
  <rcc rId="13951" sId="1">
    <oc r="H151">
      <v>32261.7</v>
    </oc>
    <nc r="H151">
      <f>32261.7+30230.31</f>
    </nc>
  </rcc>
</revisions>
</file>

<file path=xl/revisions/revisionLog4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52" sId="1" numFmtId="4">
    <oc r="G156">
      <v>30</v>
    </oc>
    <nc r="G156">
      <v>70</v>
    </nc>
  </rcc>
  <rcc rId="13953" sId="1" odxf="1" dxf="1">
    <nc r="A83" t="inlineStr">
      <is>
        <t>Субсидии автономным учреждениям на иные цели</t>
      </is>
    </nc>
    <odxf>
      <font>
        <name val="Times New Roman"/>
        <family val="1"/>
      </font>
      <fill>
        <patternFill patternType="none"/>
      </fill>
      <alignment vertical="top"/>
      <border outline="0">
        <left style="thin">
          <color indexed="64"/>
        </left>
      </border>
    </odxf>
    <ndxf>
      <font>
        <color indexed="8"/>
        <name val="Times New Roman"/>
        <family val="1"/>
      </font>
      <fill>
        <patternFill patternType="solid"/>
      </fill>
      <alignment vertical="center"/>
      <border outline="0">
        <left/>
      </border>
    </ndxf>
  </rcc>
  <rcc rId="13954" sId="1" odxf="1" dxf="1">
    <nc r="A78" t="inlineStr">
      <is>
        <t>Субсидии автономным учреждениям на иные цели</t>
      </is>
    </nc>
    <odxf>
      <font>
        <name val="Times New Roman"/>
        <family val="1"/>
      </font>
      <fill>
        <patternFill patternType="none"/>
      </fill>
      <alignment vertical="top"/>
      <border outline="0">
        <left style="thin">
          <color indexed="64"/>
        </left>
      </border>
    </odxf>
    <ndxf>
      <font>
        <color indexed="8"/>
        <name val="Times New Roman"/>
        <family val="1"/>
      </font>
      <fill>
        <patternFill patternType="solid"/>
      </fill>
      <alignment vertical="center"/>
      <border outline="0">
        <left/>
      </border>
    </ndxf>
  </rcc>
  <rcc rId="13955" sId="1" odxf="1" dxf="1">
    <nc r="A121" t="inlineStr">
      <is>
        <t>Уплата налога на имущество организаций и земельного налога</t>
      </is>
    </nc>
    <odxf>
      <font>
        <name val="Times New Roman"/>
        <family val="1"/>
      </font>
      <fill>
        <patternFill patternType="none"/>
      </fill>
      <alignment vertical="top"/>
    </odxf>
    <ndxf>
      <font>
        <color indexed="8"/>
        <name val="Times New Roman"/>
        <family val="1"/>
      </font>
      <fill>
        <patternFill patternType="solid"/>
      </fill>
      <alignment vertical="center"/>
    </ndxf>
  </rcc>
</revisions>
</file>

<file path=xl/revisions/revisionLog4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56" sId="1" xfDxf="1" dxf="1">
    <oc r="A94" t="inlineStr">
      <is>
        <t>Основное мероприятие "Поощрение муниципальным учреждениям по итогам выборов в Селенгинском районе"</t>
      </is>
    </oc>
    <nc r="A94" t="inlineStr">
      <is>
        <t>Основное мероприятие "Организация проведения конкурса среди ТОС с целью обмена опыта в реализации проектов по продвижению ТОСовского движения"</t>
      </is>
    </nc>
    <ndxf>
      <font>
        <i/>
        <name val="Times New Roman"/>
        <family val="1"/>
      </font>
      <fill>
        <patternFill patternType="solid">
          <bgColor indexed="9"/>
        </patternFill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F5AA4F86-B486-4943-8417-E7BB5F004EDE}" action="delete"/>
  <rdn rId="0" localSheetId="1" customView="1" name="Z_F5AA4F86_B486_4943_8417_E7BB5F004EDE_.wvu.PrintArea" hidden="1" oldHidden="1">
    <formula>Ведом.структура!$A$5:$G$665</formula>
    <oldFormula>Ведом.структура!$A$5:$G$665</oldFormula>
  </rdn>
  <rdn rId="0" localSheetId="1" customView="1" name="Z_F5AA4F86_B486_4943_8417_E7BB5F004EDE_.wvu.FilterData" hidden="1" oldHidden="1">
    <formula>Ведом.структура!$A$17:$G$673</formula>
    <oldFormula>Ведом.структура!$A$17:$G$673</oldFormula>
  </rdn>
  <rcv guid="{F5AA4F86-B486-4943-8417-E7BB5F004EDE}" action="add"/>
</revisions>
</file>

<file path=xl/revisions/revisionLog4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59" sId="1">
    <oc r="F181" t="inlineStr">
      <is>
        <t>622</t>
      </is>
    </oc>
    <nc r="F181" t="inlineStr">
      <is>
        <t>465</t>
      </is>
    </nc>
  </rcc>
  <rcc rId="13960" sId="1" odxf="1" dxf="1">
    <oc r="A181" t="inlineStr">
      <is>
        <t>Субсидии автономным учреждениям на иные цели</t>
      </is>
    </oc>
    <nc r="A181" t="inlineStr">
      <is>
        <t>Субсидии на осуществление капитальных вложений в объекты капитального строительства государственной (муниципальной) собственности автономным учреждениям</t>
      </is>
    </nc>
    <odxf>
      <font>
        <name val="Times New Roman"/>
        <family val="1"/>
      </font>
      <fill>
        <patternFill patternType="none"/>
      </fill>
    </odxf>
    <ndxf>
      <font>
        <color indexed="8"/>
        <name val="Times New Roman"/>
        <family val="1"/>
      </font>
      <fill>
        <patternFill patternType="solid"/>
      </fill>
    </ndxf>
  </rcc>
</revisions>
</file>

<file path=xl/revisions/revisionLog4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3961" sId="1" ref="A203:XFD208" action="insertRow"/>
  <rcc rId="13962" sId="1" odxf="1" dxf="1">
    <nc r="A203" t="inlineStr">
      <is>
        <t>МЕЖБЮДЖЕТНЫЕ ТРАНСФЕРТЫ ОБЩЕГО ХАРАКТЕРА БЮДЖЕТАМ БЮДЖЕТНОЙ СИСТЕМЫ РОССИЙСКОЙ ФЕДЕРАЦИИ</t>
      </is>
    </nc>
    <odxf>
      <font>
        <b val="0"/>
        <name val="Times New Roman"/>
        <family val="1"/>
      </font>
      <fill>
        <patternFill patternType="none">
          <bgColor indexed="65"/>
        </patternFill>
      </fill>
      <alignment vertical="top"/>
    </odxf>
    <ndxf>
      <font>
        <b/>
        <name val="Times New Roman"/>
        <family val="1"/>
      </font>
      <fill>
        <patternFill patternType="solid">
          <bgColor indexed="15"/>
        </patternFill>
      </fill>
      <alignment vertical="center"/>
    </ndxf>
  </rcc>
  <rcc rId="13963" sId="1" odxf="1" dxf="1" numFmtId="30">
    <nc r="B203">
      <v>968</v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15"/>
        </patternFill>
      </fill>
    </ndxf>
  </rcc>
  <rcc rId="13964" sId="1" odxf="1" dxf="1">
    <nc r="C203" t="inlineStr">
      <is>
        <t>14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15"/>
        </patternFill>
      </fill>
    </ndxf>
  </rcc>
  <rfmt sheetId="1" sqref="D203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E203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F203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cc rId="13965" sId="1" odxf="1" dxf="1">
    <nc r="G203">
      <f>G204</f>
    </nc>
    <odxf>
      <font>
        <b val="0"/>
        <name val="Times New Roman"/>
        <family val="1"/>
      </font>
      <fill>
        <patternFill>
          <bgColor theme="0"/>
        </patternFill>
      </fill>
    </odxf>
    <ndxf>
      <font>
        <b/>
        <name val="Times New Roman"/>
        <family val="1"/>
      </font>
      <fill>
        <patternFill>
          <bgColor indexed="15"/>
        </patternFill>
      </fill>
    </ndxf>
  </rcc>
  <rcc rId="13966" sId="1" odxf="1" dxf="1">
    <nc r="A204" t="inlineStr">
      <is>
        <t>Прочие межбюджетные трансферты общего характера</t>
      </is>
    </nc>
    <odxf>
      <font>
        <b val="0"/>
        <name val="Times New Roman"/>
        <family val="1"/>
      </font>
      <fill>
        <patternFill patternType="none">
          <bgColor indexed="65"/>
        </patternFill>
      </fill>
      <alignment horizontal="left" vertical="top"/>
    </odxf>
    <ndxf>
      <font>
        <b/>
        <name val="Times New Roman"/>
        <family val="1"/>
      </font>
      <fill>
        <patternFill patternType="solid">
          <bgColor indexed="41"/>
        </patternFill>
      </fill>
      <alignment horizontal="general" vertical="center"/>
    </ndxf>
  </rcc>
  <rcc rId="13967" sId="1" odxf="1" dxf="1" numFmtId="30">
    <nc r="B204">
      <v>968</v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13968" sId="1" odxf="1" dxf="1">
    <nc r="C204" t="inlineStr">
      <is>
        <t>14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13969" sId="1" odxf="1" dxf="1">
    <nc r="D204" t="inlineStr">
      <is>
        <t>03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fmt sheetId="1" sqref="E204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F204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G204" start="0" length="0">
    <dxf>
      <font>
        <b/>
        <name val="Times New Roman"/>
        <family val="1"/>
      </font>
      <fill>
        <patternFill>
          <bgColor indexed="41"/>
        </patternFill>
      </fill>
    </dxf>
  </rfmt>
  <rcc rId="13970" sId="1" odxf="1" dxf="1">
    <nc r="A205" t="inlineStr">
      <is>
        <t>МП «Поддержка сельских и городских инициатив в Селенгинском районе на 2020-2025 годы»</t>
      </is>
    </nc>
    <odxf>
      <font>
        <b val="0"/>
        <name val="Times New Roman"/>
        <family val="1"/>
      </font>
      <fill>
        <patternFill patternType="none">
          <bgColor indexed="65"/>
        </patternFill>
      </fill>
      <alignment horizontal="left" vertical="top"/>
    </odxf>
    <ndxf>
      <font>
        <b/>
        <name val="Times New Roman"/>
        <family val="1"/>
      </font>
      <fill>
        <patternFill patternType="solid">
          <bgColor theme="0"/>
        </patternFill>
      </fill>
      <alignment horizontal="general" vertical="center"/>
    </ndxf>
  </rcc>
  <rcc rId="13971" sId="1" odxf="1" dxf="1">
    <nc r="B205" t="inlineStr">
      <is>
        <t>968</t>
      </is>
    </nc>
    <odxf>
      <font>
        <b val="0"/>
        <i val="0"/>
        <name val="Times New Roman"/>
        <family val="1"/>
      </font>
      <fill>
        <patternFill patternType="none">
          <bgColor indexed="65"/>
        </patternFill>
      </fill>
    </odxf>
    <ndxf>
      <font>
        <b/>
        <i/>
        <name val="Times New Roman"/>
        <family val="1"/>
      </font>
      <fill>
        <patternFill patternType="solid">
          <bgColor theme="0"/>
        </patternFill>
      </fill>
    </ndxf>
  </rcc>
  <rcc rId="13972" sId="1" odxf="1" dxf="1">
    <nc r="C205" t="inlineStr">
      <is>
        <t>14</t>
      </is>
    </nc>
    <odxf>
      <font>
        <b val="0"/>
        <i val="0"/>
        <name val="Times New Roman"/>
        <family val="1"/>
      </font>
      <fill>
        <patternFill patternType="none">
          <bgColor indexed="65"/>
        </patternFill>
      </fill>
    </odxf>
    <ndxf>
      <font>
        <b/>
        <i/>
        <name val="Times New Roman"/>
        <family val="1"/>
      </font>
      <fill>
        <patternFill patternType="solid">
          <bgColor theme="0"/>
        </patternFill>
      </fill>
    </ndxf>
  </rcc>
  <rcc rId="13973" sId="1" odxf="1" dxf="1">
    <nc r="D205" t="inlineStr">
      <is>
        <t>03</t>
      </is>
    </nc>
    <odxf>
      <font>
        <b val="0"/>
        <i val="0"/>
        <name val="Times New Roman"/>
        <family val="1"/>
      </font>
      <fill>
        <patternFill patternType="none">
          <bgColor indexed="65"/>
        </patternFill>
      </fill>
    </odxf>
    <ndxf>
      <font>
        <b/>
        <i/>
        <name val="Times New Roman"/>
        <family val="1"/>
      </font>
      <fill>
        <patternFill patternType="solid">
          <bgColor theme="0"/>
        </patternFill>
      </fill>
    </ndxf>
  </rcc>
  <rcc rId="13974" sId="1" odxf="1" dxf="1">
    <nc r="E205" t="inlineStr">
      <is>
        <t>14000 00000</t>
      </is>
    </nc>
    <odxf>
      <font>
        <b val="0"/>
        <i val="0"/>
        <name val="Times New Roman"/>
        <family val="1"/>
      </font>
      <fill>
        <patternFill patternType="none">
          <bgColor indexed="65"/>
        </patternFill>
      </fill>
    </odxf>
    <ndxf>
      <font>
        <b/>
        <i/>
        <name val="Times New Roman"/>
        <family val="1"/>
      </font>
      <fill>
        <patternFill patternType="solid">
          <bgColor theme="0"/>
        </patternFill>
      </fill>
    </ndxf>
  </rcc>
  <rfmt sheetId="1" sqref="F205" start="0" length="0">
    <dxf>
      <font>
        <b/>
        <name val="Times New Roman"/>
        <family val="1"/>
      </font>
      <fill>
        <patternFill patternType="solid">
          <bgColor theme="0"/>
        </patternFill>
      </fill>
    </dxf>
  </rfmt>
  <rcc rId="13975" sId="1" odxf="1" dxf="1">
    <nc r="G205">
      <f>G206</f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fmt sheetId="1" sqref="H205" start="0" length="0">
    <dxf>
      <font>
        <b/>
        <name val="Times New Roman CYR"/>
        <family val="1"/>
      </font>
      <fill>
        <patternFill patternType="solid">
          <bgColor theme="0"/>
        </patternFill>
      </fill>
    </dxf>
  </rfmt>
  <rfmt sheetId="1" sqref="I205" start="0" length="0">
    <dxf>
      <font>
        <b/>
        <name val="Times New Roman CYR"/>
        <family val="1"/>
      </font>
      <fill>
        <patternFill patternType="solid">
          <bgColor theme="0"/>
        </patternFill>
      </fill>
    </dxf>
  </rfmt>
  <rfmt sheetId="1" sqref="J205" start="0" length="0">
    <dxf>
      <font>
        <b/>
        <name val="Times New Roman CYR"/>
        <family val="1"/>
      </font>
      <fill>
        <patternFill patternType="solid">
          <bgColor theme="0"/>
        </patternFill>
      </fill>
    </dxf>
  </rfmt>
  <rfmt sheetId="1" sqref="K205" start="0" length="0">
    <dxf>
      <font>
        <b/>
        <name val="Times New Roman CYR"/>
        <family val="1"/>
      </font>
      <fill>
        <patternFill patternType="solid">
          <bgColor theme="0"/>
        </patternFill>
      </fill>
    </dxf>
  </rfmt>
  <rfmt sheetId="1" sqref="L205" start="0" length="0">
    <dxf>
      <font>
        <b/>
        <name val="Times New Roman CYR"/>
        <family val="1"/>
      </font>
      <fill>
        <patternFill patternType="solid">
          <bgColor theme="0"/>
        </patternFill>
      </fill>
    </dxf>
  </rfmt>
  <rfmt sheetId="1" sqref="A205:XFD205" start="0" length="0">
    <dxf>
      <font>
        <b/>
        <name val="Times New Roman CYR"/>
        <family val="1"/>
      </font>
      <fill>
        <patternFill patternType="solid">
          <bgColor theme="0"/>
        </patternFill>
      </fill>
    </dxf>
  </rfmt>
  <rcc rId="13976" sId="1" odxf="1" dxf="1">
    <nc r="A206" t="inlineStr">
      <is>
        <t>Поощрение муниципальным учреждениям по итогам выборов в Селенгинском районе</t>
      </is>
    </nc>
    <odxf>
      <font>
        <i val="0"/>
        <name val="Times New Roman"/>
        <family val="1"/>
      </font>
      <fill>
        <patternFill patternType="none">
          <bgColor indexed="65"/>
        </patternFill>
      </fill>
      <alignment horizontal="left" vertical="top"/>
    </odxf>
    <ndxf>
      <font>
        <i/>
        <name val="Times New Roman"/>
        <family val="1"/>
      </font>
      <fill>
        <patternFill patternType="solid">
          <bgColor theme="0"/>
        </patternFill>
      </fill>
      <alignment horizontal="general" vertical="center"/>
    </ndxf>
  </rcc>
  <rcc rId="13977" sId="1" odxf="1" dxf="1">
    <nc r="B206" t="inlineStr">
      <is>
        <t>968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3978" sId="1" odxf="1" dxf="1">
    <nc r="C206" t="inlineStr">
      <is>
        <t>14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3979" sId="1" odxf="1" dxf="1">
    <nc r="D206" t="inlineStr">
      <is>
        <t>03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3980" sId="1" odxf="1" dxf="1">
    <nc r="E206" t="inlineStr">
      <is>
        <t>14001 00000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fmt sheetId="1" sqref="F206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cc rId="13981" sId="1" odxf="1" dxf="1">
    <nc r="G206">
      <f>G207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H206" start="0" length="0">
    <dxf>
      <font>
        <i/>
        <name val="Times New Roman CYR"/>
        <family val="1"/>
      </font>
      <fill>
        <patternFill patternType="solid">
          <bgColor theme="0"/>
        </patternFill>
      </fill>
    </dxf>
  </rfmt>
  <rfmt sheetId="1" sqref="I206" start="0" length="0">
    <dxf>
      <font>
        <i/>
        <name val="Times New Roman CYR"/>
        <family val="1"/>
      </font>
      <fill>
        <patternFill patternType="solid">
          <bgColor theme="0"/>
        </patternFill>
      </fill>
    </dxf>
  </rfmt>
  <rfmt sheetId="1" sqref="J206" start="0" length="0">
    <dxf>
      <font>
        <i/>
        <name val="Times New Roman CYR"/>
        <family val="1"/>
      </font>
      <fill>
        <patternFill patternType="solid">
          <bgColor theme="0"/>
        </patternFill>
      </fill>
    </dxf>
  </rfmt>
  <rfmt sheetId="1" sqref="K206" start="0" length="0">
    <dxf>
      <font>
        <i/>
        <name val="Times New Roman CYR"/>
        <family val="1"/>
      </font>
      <fill>
        <patternFill patternType="solid">
          <bgColor theme="0"/>
        </patternFill>
      </fill>
    </dxf>
  </rfmt>
  <rfmt sheetId="1" sqref="L206" start="0" length="0">
    <dxf>
      <font>
        <i/>
        <name val="Times New Roman CYR"/>
        <family val="1"/>
      </font>
      <fill>
        <patternFill patternType="solid">
          <bgColor theme="0"/>
        </patternFill>
      </fill>
    </dxf>
  </rfmt>
  <rfmt sheetId="1" sqref="A206:XFD206" start="0" length="0">
    <dxf>
      <font>
        <i/>
        <name val="Times New Roman CYR"/>
        <family val="1"/>
      </font>
      <fill>
        <patternFill patternType="solid">
          <bgColor theme="0"/>
        </patternFill>
      </fill>
    </dxf>
  </rfmt>
  <rcc rId="13982" sId="1" odxf="1" dxf="1">
    <nc r="A207" t="inlineStr">
      <is>
        <t>Премирование победителей и призеров республиканского конкурса "Лучшее территориальное общественное самоуправление"</t>
      </is>
    </nc>
    <odxf>
      <font>
        <i val="0"/>
        <name val="Times New Roman"/>
        <family val="1"/>
      </font>
      <fill>
        <patternFill patternType="none">
          <bgColor indexed="65"/>
        </patternFill>
      </fill>
      <alignment horizontal="left" vertical="top"/>
    </odxf>
    <ndxf>
      <font>
        <i/>
        <name val="Times New Roman"/>
        <family val="1"/>
      </font>
      <fill>
        <patternFill patternType="solid">
          <bgColor theme="0"/>
        </patternFill>
      </fill>
      <alignment horizontal="general" vertical="center"/>
    </ndxf>
  </rcc>
  <rcc rId="13983" sId="1" odxf="1" dxf="1">
    <nc r="B207" t="inlineStr">
      <is>
        <t>968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3984" sId="1" odxf="1" dxf="1">
    <nc r="C207" t="inlineStr">
      <is>
        <t>14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3985" sId="1" odxf="1" dxf="1">
    <nc r="D207" t="inlineStr">
      <is>
        <t>03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13986" sId="1" odxf="1" dxf="1">
    <nc r="E207" t="inlineStr">
      <is>
        <t>14001 74030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fmt sheetId="1" sqref="F207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cc rId="13987" sId="1" odxf="1" dxf="1">
    <nc r="G207">
      <f>G208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H207" start="0" length="0">
    <dxf>
      <font>
        <i/>
        <name val="Times New Roman CYR"/>
        <family val="1"/>
      </font>
      <fill>
        <patternFill patternType="solid">
          <bgColor theme="0"/>
        </patternFill>
      </fill>
    </dxf>
  </rfmt>
  <rfmt sheetId="1" sqref="I207" start="0" length="0">
    <dxf>
      <font>
        <i/>
        <name val="Times New Roman CYR"/>
        <family val="1"/>
      </font>
      <fill>
        <patternFill patternType="solid">
          <bgColor theme="0"/>
        </patternFill>
      </fill>
    </dxf>
  </rfmt>
  <rfmt sheetId="1" sqref="J207" start="0" length="0">
    <dxf>
      <font>
        <i/>
        <name val="Times New Roman CYR"/>
        <family val="1"/>
      </font>
      <fill>
        <patternFill patternType="solid">
          <bgColor theme="0"/>
        </patternFill>
      </fill>
    </dxf>
  </rfmt>
  <rfmt sheetId="1" sqref="K207" start="0" length="0">
    <dxf>
      <font>
        <i/>
        <name val="Times New Roman CYR"/>
        <family val="1"/>
      </font>
      <fill>
        <patternFill patternType="solid">
          <bgColor theme="0"/>
        </patternFill>
      </fill>
    </dxf>
  </rfmt>
  <rfmt sheetId="1" sqref="L207" start="0" length="0">
    <dxf>
      <font>
        <i/>
        <name val="Times New Roman CYR"/>
        <family val="1"/>
      </font>
      <fill>
        <patternFill patternType="solid">
          <bgColor theme="0"/>
        </patternFill>
      </fill>
    </dxf>
  </rfmt>
  <rfmt sheetId="1" sqref="A207:XFD207" start="0" length="0">
    <dxf>
      <font>
        <i/>
        <name val="Times New Roman CYR"/>
        <family val="1"/>
      </font>
      <fill>
        <patternFill patternType="solid">
          <bgColor theme="0"/>
        </patternFill>
      </fill>
    </dxf>
  </rfmt>
  <rcc rId="13988" sId="1" odxf="1" dxf="1">
    <nc r="A208" t="inlineStr">
      <is>
        <t>Иные межбюджетные трансферты</t>
      </is>
    </nc>
    <odxf>
      <fill>
        <patternFill patternType="none">
          <bgColor indexed="65"/>
        </patternFill>
      </fill>
      <alignment vertical="top"/>
    </odxf>
    <ndxf>
      <fill>
        <patternFill patternType="solid">
          <bgColor theme="0"/>
        </patternFill>
      </fill>
      <alignment vertical="center"/>
    </ndxf>
  </rcc>
  <rcc rId="13989" sId="1" odxf="1" dxf="1">
    <nc r="B208" t="inlineStr">
      <is>
        <t>968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3990" sId="1" odxf="1" dxf="1">
    <nc r="C208" t="inlineStr">
      <is>
        <t>14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3991" sId="1" odxf="1" dxf="1">
    <nc r="D208" t="inlineStr">
      <is>
        <t>03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3992" sId="1" odxf="1" dxf="1">
    <nc r="E208" t="inlineStr">
      <is>
        <t>14001 74030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3993" sId="1" odxf="1" dxf="1">
    <nc r="F208" t="inlineStr">
      <is>
        <t>540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fmt sheetId="1" sqref="H208" start="0" length="0">
    <dxf>
      <fill>
        <patternFill patternType="solid">
          <bgColor theme="0"/>
        </patternFill>
      </fill>
    </dxf>
  </rfmt>
  <rfmt sheetId="1" sqref="I208" start="0" length="0">
    <dxf>
      <fill>
        <patternFill patternType="solid">
          <bgColor theme="0"/>
        </patternFill>
      </fill>
    </dxf>
  </rfmt>
  <rfmt sheetId="1" sqref="J208" start="0" length="0">
    <dxf>
      <fill>
        <patternFill patternType="solid">
          <bgColor theme="0"/>
        </patternFill>
      </fill>
    </dxf>
  </rfmt>
  <rfmt sheetId="1" sqref="K208" start="0" length="0">
    <dxf>
      <fill>
        <patternFill patternType="solid">
          <bgColor theme="0"/>
        </patternFill>
      </fill>
    </dxf>
  </rfmt>
  <rfmt sheetId="1" sqref="L208" start="0" length="0">
    <dxf>
      <fill>
        <patternFill patternType="solid">
          <bgColor theme="0"/>
        </patternFill>
      </fill>
    </dxf>
  </rfmt>
  <rfmt sheetId="1" sqref="A208:XFD208" start="0" length="0">
    <dxf>
      <fill>
        <patternFill patternType="solid">
          <bgColor theme="0"/>
        </patternFill>
      </fill>
    </dxf>
  </rfmt>
  <rcc rId="13994" sId="1" numFmtId="4">
    <nc r="G208">
      <v>7445</v>
    </nc>
  </rcc>
  <rcc rId="13995" sId="1">
    <nc r="G204">
      <f>G205</f>
    </nc>
  </rcc>
  <rcc rId="13996" sId="1">
    <oc r="G36">
      <f>G37+G139+G145+G164+G171</f>
    </oc>
    <nc r="G36">
      <f>G37+G139+G145+G164+G171+G203</f>
    </nc>
  </rcc>
</revisions>
</file>

<file path=xl/revisions/revisionLog4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97" sId="1" numFmtId="4">
    <oc r="G216">
      <v>157463.1</v>
    </oc>
    <nc r="G216">
      <v>169860.7</v>
    </nc>
  </rcc>
  <rcc rId="13998" sId="1" numFmtId="4">
    <oc r="G233">
      <f>300594.1+4234.6</f>
    </oc>
    <nc r="G233">
      <v>309984.40000000002</v>
    </nc>
  </rcc>
  <rcc rId="13999" sId="1" numFmtId="4">
    <oc r="G235">
      <v>5565.8</v>
    </oc>
    <nc r="G235">
      <v>5374.8</v>
    </nc>
  </rcc>
  <rcc rId="14000" sId="1" numFmtId="4">
    <oc r="G237">
      <v>84836.713889999999</v>
    </oc>
    <nc r="G237">
      <v>82388.381890000004</v>
    </nc>
  </rcc>
  <rcc rId="14001" sId="1" numFmtId="4">
    <oc r="G245">
      <v>155162.79999999999</v>
    </oc>
    <nc r="G245">
      <v>178005.6</v>
    </nc>
  </rcc>
  <rcc rId="14002" sId="1" numFmtId="4">
    <oc r="G247">
      <v>20385.5</v>
    </oc>
    <nc r="G247">
      <v>27972.7</v>
    </nc>
  </rcc>
  <rcc rId="14003" sId="1" numFmtId="4">
    <oc r="G263">
      <v>1342.4839999999999</v>
    </oc>
    <nc r="G263">
      <v>2009.856</v>
    </nc>
  </rcc>
  <rcc rId="14004" sId="1" numFmtId="4">
    <oc r="G267">
      <v>23212.3</v>
    </oc>
    <nc r="G267">
      <v>23814.3</v>
    </nc>
  </rcc>
  <rcc rId="14005" sId="1" numFmtId="4">
    <oc r="G282">
      <v>6191</v>
    </oc>
    <nc r="G282">
      <v>2146.5364</v>
    </nc>
  </rcc>
  <rrc rId="14006" sId="1" ref="A283:XFD283" action="insertRow"/>
  <rcc rId="14007" sId="1" numFmtId="30">
    <nc r="B283">
      <v>969</v>
    </nc>
  </rcc>
  <rcc rId="14008" sId="1">
    <nc r="C283" t="inlineStr">
      <is>
        <t>07</t>
      </is>
    </nc>
  </rcc>
  <rcc rId="14009" sId="1">
    <nc r="D283" t="inlineStr">
      <is>
        <t>07</t>
      </is>
    </nc>
  </rcc>
  <rcc rId="14010" sId="1">
    <nc r="E283" t="inlineStr">
      <is>
        <t>10401 73050</t>
      </is>
    </nc>
  </rcc>
  <rcc rId="14011" sId="1">
    <nc r="F283" t="inlineStr">
      <is>
        <t>612</t>
      </is>
    </nc>
  </rcc>
  <rcc rId="14012" sId="1" numFmtId="4">
    <nc r="G283">
      <v>2304.3636000000001</v>
    </nc>
  </rcc>
  <rcc rId="14013" sId="1">
    <oc r="G281">
      <f>G282</f>
    </oc>
    <nc r="G281">
      <f>SUM(G282:G283)</f>
    </nc>
  </rcc>
  <rcc rId="14014" sId="1" odxf="1" dxf="1">
    <nc r="A283" t="inlineStr">
      <is>
        <t>Субсидии бюджетным учреждениям на иные цели</t>
      </is>
    </nc>
    <ndxf>
      <font>
        <color indexed="8"/>
        <name val="Times New Roman"/>
        <family val="1"/>
      </font>
      <fill>
        <patternFill patternType="none"/>
      </fill>
    </ndxf>
  </rcc>
  <rcc rId="14015" sId="1" numFmtId="4">
    <oc r="G285">
      <v>7002.5</v>
    </oc>
    <nc r="G285">
      <v>7028.3347999999996</v>
    </nc>
  </rcc>
  <rrc rId="14016" sId="1" ref="A286:XFD286" action="insertRow"/>
  <rcc rId="14017" sId="1" numFmtId="30">
    <nc r="B286">
      <v>969</v>
    </nc>
  </rcc>
  <rcc rId="14018" sId="1">
    <nc r="C286" t="inlineStr">
      <is>
        <t>07</t>
      </is>
    </nc>
  </rcc>
  <rcc rId="14019" sId="1">
    <nc r="D286" t="inlineStr">
      <is>
        <t>07</t>
      </is>
    </nc>
  </rcc>
  <rcc rId="14020" sId="1">
    <nc r="E286" t="inlineStr">
      <is>
        <t>10401 73140</t>
      </is>
    </nc>
  </rcc>
  <rcc rId="14021" sId="1">
    <nc r="F286" t="inlineStr">
      <is>
        <t>612</t>
      </is>
    </nc>
  </rcc>
  <rcc rId="14022" sId="1" numFmtId="4">
    <nc r="G286">
      <v>1548.5652</v>
    </nc>
  </rcc>
  <rcc rId="14023" sId="1">
    <oc r="G284">
      <f>G285</f>
    </oc>
    <nc r="G284">
      <f>SUM(G285:G286)</f>
    </nc>
  </rcc>
  <rcc rId="14024" sId="1" odxf="1" dxf="1">
    <nc r="A286" t="inlineStr">
      <is>
        <t>Субсидии бюджетным учреждениям на иные цели</t>
      </is>
    </nc>
    <ndxf>
      <font>
        <color indexed="8"/>
        <name val="Times New Roman"/>
        <family val="1"/>
      </font>
      <fill>
        <patternFill patternType="none"/>
      </fill>
    </ndxf>
  </rcc>
  <rcc rId="14025" sId="1" numFmtId="4">
    <oc r="G288">
      <v>71.349999999999994</v>
    </oc>
    <nc r="G288">
      <v>51.23</v>
    </nc>
  </rcc>
  <rcc rId="14026" sId="1" numFmtId="4">
    <oc r="G289">
      <v>21.55</v>
    </oc>
    <nc r="G289">
      <v>15.47</v>
    </nc>
  </rcc>
</revisions>
</file>

<file path=xl/revisions/revisionLog4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027" sId="1" numFmtId="4">
    <oc r="G295">
      <v>80.644999999999996</v>
    </oc>
    <nc r="G295">
      <v>98.85</v>
    </nc>
  </rcc>
  <rcc rId="14028" sId="1" numFmtId="4">
    <oc r="G296">
      <v>24.355</v>
    </oc>
    <nc r="G296">
      <v>29.85</v>
    </nc>
  </rcc>
  <rcc rId="14029" sId="1" numFmtId="4">
    <oc r="G308">
      <v>1249.9000000000001</v>
    </oc>
    <nc r="G308">
      <v>1673.498</v>
    </nc>
  </rcc>
  <rcc rId="14030" sId="1" numFmtId="4">
    <oc r="G309">
      <v>5300.3980000000001</v>
    </oc>
    <nc r="G309">
      <v>5434.66</v>
    </nc>
  </rcc>
  <rcc rId="14031" sId="1" numFmtId="4">
    <oc r="G343">
      <v>1299.4670000000001</v>
    </oc>
    <nc r="G343">
      <v>1253.09779</v>
    </nc>
  </rcc>
  <rcc rId="14032" sId="1" numFmtId="4">
    <oc r="G344">
      <f>500+0.04099</f>
    </oc>
    <nc r="G344">
      <v>470.96019999999999</v>
    </nc>
  </rcc>
  <rcc rId="14033" sId="1" numFmtId="4">
    <oc r="G349">
      <v>300.53300000000002</v>
    </oc>
    <nc r="G349">
      <v>347.53300000000002</v>
    </nc>
  </rcc>
  <rrc rId="14034" sId="1" ref="A350:XFD350" action="insertRow"/>
  <rcc rId="14035" sId="1">
    <nc r="A350" t="inlineStr">
      <is>
        <t>Закупка товаров, работ и услуг в сфере информационно-коммуникационных технологий</t>
      </is>
    </nc>
  </rcc>
  <rcc rId="14036" sId="1" numFmtId="30">
    <nc r="B350">
      <v>970</v>
    </nc>
  </rcc>
  <rcc rId="14037" sId="1">
    <nc r="C350" t="inlineStr">
      <is>
        <t>01</t>
      </is>
    </nc>
  </rcc>
  <rcc rId="14038" sId="1">
    <nc r="D350" t="inlineStr">
      <is>
        <t>06</t>
      </is>
    </nc>
  </rcc>
  <rcc rId="14039" sId="1">
    <nc r="E350" t="inlineStr">
      <is>
        <t>99900 41000</t>
      </is>
    </nc>
  </rcc>
  <rcc rId="14040" sId="1">
    <nc r="F350" t="inlineStr">
      <is>
        <t>244</t>
      </is>
    </nc>
  </rcc>
  <rcc rId="14041" sId="1" numFmtId="4">
    <nc r="G350">
      <v>28.45</v>
    </nc>
  </rcc>
  <rcc rId="14042" sId="1">
    <oc r="G346">
      <f>SUM(G347:G349)</f>
    </oc>
    <nc r="G346">
      <f>SUM(G347:G350)</f>
    </nc>
  </rcc>
  <rcc rId="14043" sId="1" numFmtId="4">
    <oc r="G391">
      <v>198.9</v>
    </oc>
    <nc r="G391">
      <v>395.20184</v>
    </nc>
  </rcc>
  <rcc rId="14044" sId="1" numFmtId="4">
    <oc r="G393">
      <f>7928.30504+218.44</f>
    </oc>
    <nc r="G393">
      <v>7196.7533999999996</v>
    </nc>
  </rcc>
  <rcc rId="14045" sId="1" numFmtId="4">
    <oc r="G394">
      <v>1786</v>
    </oc>
    <nc r="G394">
      <v>1344.75</v>
    </nc>
  </rcc>
  <rcc rId="14046" sId="1" numFmtId="4">
    <oc r="G401">
      <v>20323.204399999999</v>
    </oc>
    <nc r="G401">
      <v>19388.2464</v>
    </nc>
  </rcc>
  <rrc rId="14047" sId="1" ref="A410:XFD410" action="insertRow"/>
  <rcc rId="14048" sId="1">
    <nc r="B410" t="inlineStr">
      <is>
        <t>971</t>
      </is>
    </nc>
  </rcc>
  <rcc rId="14049" sId="1">
    <nc r="C410" t="inlineStr">
      <is>
        <t>04</t>
      </is>
    </nc>
  </rcc>
  <rcc rId="14050" sId="1">
    <nc r="D410" t="inlineStr">
      <is>
        <t>12</t>
      </is>
    </nc>
  </rcc>
  <rcc rId="14051" sId="1">
    <nc r="E410" t="inlineStr">
      <is>
        <t>04201 82170</t>
      </is>
    </nc>
  </rcc>
  <rcc rId="14052" sId="1">
    <nc r="F410" t="inlineStr">
      <is>
        <t>540</t>
      </is>
    </nc>
  </rcc>
  <rcc rId="14053" sId="1" numFmtId="4">
    <oc r="G409">
      <v>320</v>
    </oc>
    <nc r="G409">
      <v>99</v>
    </nc>
  </rcc>
  <rcc rId="14054" sId="1" numFmtId="4">
    <nc r="G410">
      <v>221</v>
    </nc>
  </rcc>
  <rcc rId="14055" sId="1">
    <oc r="G408">
      <f>G409</f>
    </oc>
    <nc r="G408">
      <f>SUM(G409:G410)</f>
    </nc>
  </rcc>
  <rcc rId="14056" sId="1" odxf="1" dxf="1">
    <nc r="A410" t="inlineStr">
      <is>
        <t>Иные межбюджетные трансферты</t>
      </is>
    </nc>
    <ndxf>
      <font>
        <color indexed="8"/>
        <name val="Times New Roman"/>
        <family val="1"/>
      </font>
      <fill>
        <patternFill patternType="solid"/>
      </fill>
      <alignment vertical="center"/>
    </ndxf>
  </rcc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83" sId="1" numFmtId="4">
    <oc r="G101">
      <v>388</v>
    </oc>
    <nc r="G101">
      <v>403</v>
    </nc>
  </rcc>
  <rcc rId="5484" sId="1" numFmtId="4">
    <oc r="G102">
      <v>117.1</v>
    </oc>
    <nc r="G102">
      <v>121.8</v>
    </nc>
  </rcc>
  <rcc rId="5485" sId="1" numFmtId="4">
    <oc r="G103">
      <v>45.5</v>
    </oc>
    <nc r="G103">
      <v>30</v>
    </nc>
  </rcc>
  <rcc rId="5486" sId="1" numFmtId="4">
    <oc r="G104">
      <v>65.7</v>
    </oc>
    <nc r="G104">
      <v>61.5</v>
    </nc>
  </rcc>
</revisions>
</file>

<file path=xl/revisions/revisionLog4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4057" sId="1" ref="A411:XFD413" action="insertRow"/>
  <rfmt sheetId="1" sqref="A411" start="0" length="0">
    <dxf>
      <font>
        <i/>
        <color indexed="8"/>
        <name val="Times New Roman"/>
        <family val="1"/>
      </font>
      <fill>
        <patternFill patternType="none"/>
      </fill>
    </dxf>
  </rfmt>
  <rcc rId="14058" sId="1" odxf="1" dxf="1">
    <nc r="B411" t="inlineStr">
      <is>
        <t>971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4059" sId="1" odxf="1" dxf="1">
    <nc r="C411" t="inlineStr">
      <is>
        <t>04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4060" sId="1" odxf="1" dxf="1">
    <nc r="D411" t="inlineStr">
      <is>
        <t>12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411" start="0" length="0">
    <dxf>
      <font>
        <i/>
        <name val="Times New Roman"/>
        <family val="1"/>
      </font>
    </dxf>
  </rfmt>
  <rfmt sheetId="1" sqref="F411" start="0" length="0">
    <dxf>
      <font>
        <i/>
        <name val="Times New Roman"/>
        <family val="1"/>
      </font>
    </dxf>
  </rfmt>
  <rcc rId="14061" sId="1" odxf="1" dxf="1">
    <nc r="G411">
      <f>SUM(G412:G413)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4062" sId="1" odxf="1" dxf="1">
    <nc r="A412" t="inlineStr">
      <is>
        <t>Прочая закупка товаров, работ и услуг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14063" sId="1">
    <nc r="B412" t="inlineStr">
      <is>
        <t>971</t>
      </is>
    </nc>
  </rcc>
  <rcc rId="14064" sId="1">
    <nc r="C412" t="inlineStr">
      <is>
        <t>04</t>
      </is>
    </nc>
  </rcc>
  <rcc rId="14065" sId="1">
    <nc r="D412" t="inlineStr">
      <is>
        <t>12</t>
      </is>
    </nc>
  </rcc>
  <rcc rId="14066" sId="1">
    <nc r="F412" t="inlineStr">
      <is>
        <t>244</t>
      </is>
    </nc>
  </rcc>
  <rcc rId="14067" sId="1">
    <nc r="A413" t="inlineStr">
      <is>
        <t>Иные межбюджетные трансферты</t>
      </is>
    </nc>
  </rcc>
  <rcc rId="14068" sId="1">
    <nc r="B413" t="inlineStr">
      <is>
        <t>971</t>
      </is>
    </nc>
  </rcc>
  <rcc rId="14069" sId="1">
    <nc r="C413" t="inlineStr">
      <is>
        <t>04</t>
      </is>
    </nc>
  </rcc>
  <rcc rId="14070" sId="1">
    <nc r="D413" t="inlineStr">
      <is>
        <t>12</t>
      </is>
    </nc>
  </rcc>
  <rcc rId="14071" sId="1">
    <nc r="E413" t="inlineStr">
      <is>
        <t>04201 82170</t>
      </is>
    </nc>
  </rcc>
  <rcc rId="14072" sId="1">
    <nc r="F413" t="inlineStr">
      <is>
        <t>540</t>
      </is>
    </nc>
  </rcc>
  <rcc rId="14073" sId="1" numFmtId="4">
    <nc r="G413">
      <v>221</v>
    </nc>
  </rcc>
  <rcc rId="14074" sId="1" numFmtId="4">
    <nc r="G412">
      <v>550</v>
    </nc>
  </rcc>
  <rrc rId="14075" sId="1" ref="A413:XFD413" action="deleteRow">
    <undo index="65535" exp="area" dr="G412:G413" r="G411" sId="1"/>
    <rfmt sheetId="1" xfDxf="1" sqref="A413:XFD413" start="0" length="0">
      <dxf>
        <font>
          <name val="Times New Roman CYR"/>
          <family val="1"/>
        </font>
        <alignment wrapText="1"/>
      </dxf>
    </rfmt>
    <rcc rId="0" sId="1" dxf="1">
      <nc r="A413" t="inlineStr">
        <is>
          <t>Иные межбюджетные трансферты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13" t="inlineStr">
        <is>
          <t>971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13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13" t="inlineStr">
        <is>
          <t>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13" t="inlineStr">
        <is>
          <t>04201 82170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13" t="inlineStr">
        <is>
          <t>540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13">
        <v>221</v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14076" sId="1" xfDxf="1" dxf="1">
    <nc r="E411" t="inlineStr">
      <is>
        <t>04201S2280</t>
      </is>
    </nc>
    <ndxf>
      <font>
        <i/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077" sId="1" xfDxf="1" dxf="1">
    <nc r="E412" t="inlineStr">
      <is>
        <t>04201S2280</t>
      </is>
    </nc>
    <ndxf>
      <font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078" sId="1" xfDxf="1" dxf="1">
    <nc r="A411" t="inlineStr">
      <is>
        <t>Внесение изменений в документацию территориального планирования и градостроительного зонирования муниципальных образований в Республике Бурятия</t>
      </is>
    </nc>
    <ndxf>
      <font>
        <i/>
        <name val="Times New Roman"/>
        <family val="1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F5AA4F86-B486-4943-8417-E7BB5F004EDE}" action="delete"/>
  <rdn rId="0" localSheetId="1" customView="1" name="Z_F5AA4F86_B486_4943_8417_E7BB5F004EDE_.wvu.PrintArea" hidden="1" oldHidden="1">
    <formula>Ведом.структура!$A$5:$G$677</formula>
    <oldFormula>Ведом.структура!$A$5:$G$677</oldFormula>
  </rdn>
  <rdn rId="0" localSheetId="1" customView="1" name="Z_F5AA4F86_B486_4943_8417_E7BB5F004EDE_.wvu.FilterData" hidden="1" oldHidden="1">
    <formula>Ведом.структура!$A$17:$G$685</formula>
    <oldFormula>Ведом.структура!$A$17:$G$685</oldFormula>
  </rdn>
  <rcv guid="{F5AA4F86-B486-4943-8417-E7BB5F004EDE}" action="add"/>
</revisions>
</file>

<file path=xl/revisions/revisionLog4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081" sId="1">
    <oc r="E411" t="inlineStr">
      <is>
        <t>04201S2280</t>
      </is>
    </oc>
    <nc r="E411" t="inlineStr">
      <is>
        <t>04201 S2280</t>
      </is>
    </nc>
  </rcc>
  <rcc rId="14082" sId="1">
    <oc r="E412" t="inlineStr">
      <is>
        <t>04201S2280</t>
      </is>
    </oc>
    <nc r="E412" t="inlineStr">
      <is>
        <t>04201 S2280</t>
      </is>
    </nc>
  </rcc>
  <rcc rId="14083" sId="1">
    <oc r="G407">
      <f>G408</f>
    </oc>
    <nc r="G407">
      <f>G408+G411</f>
    </nc>
  </rcc>
  <rrc rId="14084" sId="1" ref="A413:XFD413" action="insertRow"/>
  <rcc rId="14085" sId="1">
    <nc r="B413" t="inlineStr">
      <is>
        <t>971</t>
      </is>
    </nc>
  </rcc>
  <rcc rId="14086" sId="1">
    <nc r="C413" t="inlineStr">
      <is>
        <t>04</t>
      </is>
    </nc>
  </rcc>
  <rcc rId="14087" sId="1">
    <nc r="D413" t="inlineStr">
      <is>
        <t>12</t>
      </is>
    </nc>
  </rcc>
  <rcc rId="14088" sId="1">
    <nc r="E413" t="inlineStr">
      <is>
        <t>04201 S2280</t>
      </is>
    </nc>
  </rcc>
  <rcc rId="14089" sId="1">
    <nc r="F413" t="inlineStr">
      <is>
        <t>540</t>
      </is>
    </nc>
  </rcc>
  <rcc rId="14090" sId="1" numFmtId="4">
    <nc r="G413">
      <v>2763.3329899999999</v>
    </nc>
  </rcc>
  <rcc rId="14091" sId="1">
    <oc r="G411">
      <f>SUM(G412:G412)</f>
    </oc>
    <nc r="G411">
      <f>SUM(G412:G413)</f>
    </nc>
  </rcc>
  <rcc rId="14092" sId="1" odxf="1" dxf="1">
    <nc r="A413" t="inlineStr">
      <is>
        <t>Иные межбюджетные трансферты</t>
      </is>
    </nc>
    <ndxf>
      <font>
        <color indexed="8"/>
        <name val="Times New Roman"/>
        <family val="1"/>
      </font>
      <fill>
        <patternFill patternType="solid"/>
      </fill>
      <alignment vertical="center"/>
    </ndxf>
  </rcc>
</revisions>
</file>

<file path=xl/revisions/revisionLog4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093" sId="1" numFmtId="4">
    <oc r="G435">
      <v>14710.8</v>
    </oc>
    <nc r="G435">
      <v>14586.596</v>
    </nc>
  </rcc>
  <rcc rId="14094" sId="1" numFmtId="4">
    <oc r="G458">
      <v>14010.6</v>
    </oc>
    <nc r="G458">
      <v>13981.68785</v>
    </nc>
  </rcc>
  <rcc rId="14095" sId="1" numFmtId="4">
    <oc r="G460">
      <v>934.82614999999998</v>
    </oc>
    <nc r="G460">
      <v>963.73829999999998</v>
    </nc>
  </rcc>
  <rrc rId="14096" sId="1" ref="A468:XFD468" action="insertRow"/>
  <rfmt sheetId="1" sqref="A468" start="0" length="0">
    <dxf>
      <font>
        <i val="0"/>
        <name val="Times New Roman"/>
        <family val="1"/>
      </font>
      <alignment horizontal="left"/>
    </dxf>
  </rfmt>
  <rcc rId="14097" sId="1" odxf="1" dxf="1">
    <nc r="B468" t="inlineStr">
      <is>
        <t>973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14098" sId="1" odxf="1" dxf="1">
    <nc r="C468" t="inlineStr">
      <is>
        <t>08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14099" sId="1" odxf="1" dxf="1">
    <nc r="D468" t="inlineStr">
      <is>
        <t>01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14100" sId="1" odxf="1" dxf="1">
    <nc r="E468" t="inlineStr">
      <is>
        <t>08401 83160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F468" start="0" length="0">
    <dxf>
      <font>
        <i val="0"/>
        <name val="Times New Roman"/>
        <family val="1"/>
      </font>
    </dxf>
  </rfmt>
  <rfmt sheetId="1" sqref="G468" start="0" length="0">
    <dxf>
      <font>
        <i val="0"/>
        <name val="Times New Roman"/>
        <family val="1"/>
      </font>
      <fill>
        <patternFill patternType="solid">
          <bgColor theme="0"/>
        </patternFill>
      </fill>
    </dxf>
  </rfmt>
  <rcc rId="14101" sId="1">
    <nc r="F468" t="inlineStr">
      <is>
        <t>112</t>
      </is>
    </nc>
  </rcc>
  <rcc rId="14102" sId="1" numFmtId="4">
    <nc r="G468">
      <v>93</v>
    </nc>
  </rcc>
  <rcc rId="14103" sId="1" numFmtId="4">
    <oc r="G469">
      <v>510</v>
    </oc>
    <nc r="G469">
      <v>541.20399999999995</v>
    </nc>
  </rcc>
  <rcc rId="14104" sId="1">
    <oc r="G467">
      <f>SUM(G469:G470)</f>
    </oc>
    <nc r="G467">
      <f>SUM(G468:G470)</f>
    </nc>
  </rcc>
  <rcc rId="14105" sId="1" odxf="1" dxf="1">
    <nc r="A468" t="inlineStr">
      <is>
        <t>Иные выплаты персоналу учреждений, за исключением фонда оплаты труда</t>
      </is>
    </nc>
    <ndxf>
      <font>
        <color indexed="8"/>
        <name val="Times New Roman"/>
        <family val="1"/>
      </font>
      <fill>
        <patternFill patternType="solid"/>
      </fill>
      <alignment vertical="center"/>
    </ndxf>
  </rcc>
</revisions>
</file>

<file path=xl/revisions/revisionLog4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106" sId="1" numFmtId="4">
    <oc r="G492">
      <v>689</v>
    </oc>
    <nc r="G492">
      <v>688.82</v>
    </nc>
  </rcc>
  <rrc rId="14107" sId="1" ref="A494:XFD494" action="insertRow"/>
  <rcc rId="14108" sId="1">
    <nc r="B494" t="inlineStr">
      <is>
        <t>973</t>
      </is>
    </nc>
  </rcc>
  <rcc rId="14109" sId="1">
    <nc r="C494" t="inlineStr">
      <is>
        <t>08</t>
      </is>
    </nc>
  </rcc>
  <rcc rId="14110" sId="1">
    <nc r="D494" t="inlineStr">
      <is>
        <t>04</t>
      </is>
    </nc>
  </rcc>
  <rcc rId="14111" sId="1">
    <nc r="E494" t="inlineStr">
      <is>
        <t>08402 83160</t>
      </is>
    </nc>
  </rcc>
  <rcc rId="14112" sId="1">
    <nc r="F494" t="inlineStr">
      <is>
        <t>853</t>
      </is>
    </nc>
  </rcc>
  <rcc rId="14113" sId="1" numFmtId="4">
    <nc r="G494">
      <v>0.18</v>
    </nc>
  </rcc>
  <rcc rId="14114" sId="1">
    <oc r="G487">
      <f>SUM(G488:G493)</f>
    </oc>
    <nc r="G487">
      <f>SUM(G488:G494)</f>
    </nc>
  </rcc>
</revisions>
</file>

<file path=xl/revisions/revisionLog4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115" sId="1" odxf="1" dxf="1">
    <nc r="A494" t="inlineStr">
      <is>
        <t>Уплата иных платежей</t>
      </is>
    </nc>
    <odxf>
      <font>
        <name val="Times New Roman"/>
        <family val="1"/>
      </font>
      <fill>
        <patternFill patternType="none"/>
      </fill>
      <alignment vertical="top"/>
      <border outline="0">
        <left style="thin">
          <color indexed="64"/>
        </left>
      </border>
    </odxf>
    <ndxf>
      <font>
        <color indexed="8"/>
        <name val="Times New Roman"/>
        <family val="1"/>
      </font>
      <fill>
        <patternFill patternType="solid"/>
      </fill>
      <alignment vertical="center"/>
      <border outline="0">
        <left/>
      </border>
    </ndxf>
  </rcc>
  <rcc rId="14116" sId="1" numFmtId="4">
    <oc r="G535">
      <v>100</v>
    </oc>
    <nc r="G535">
      <v>23</v>
    </nc>
  </rcc>
  <rcc rId="14117" sId="1" numFmtId="4">
    <oc r="G536">
      <v>421.7</v>
    </oc>
    <nc r="G536">
      <v>353.7</v>
    </nc>
  </rcc>
  <rcc rId="14118" sId="1" numFmtId="4">
    <oc r="G537">
      <v>178.3</v>
    </oc>
    <nc r="G537">
      <v>323.3</v>
    </nc>
  </rcc>
  <rcc rId="14119" sId="1" numFmtId="4">
    <oc r="G544">
      <f>850.6+2860</f>
    </oc>
    <nc r="G544">
      <v>3850.46</v>
    </nc>
  </rcc>
  <rcc rId="14120" sId="1" numFmtId="4">
    <oc r="G545">
      <f>257+863.7</f>
    </oc>
    <nc r="G545">
      <v>1162.94</v>
    </nc>
  </rcc>
  <rrc rId="14121" sId="1" ref="A546:XFD548" action="insertRow"/>
  <rcc rId="14122" sId="1" odxf="1" dxf="1">
    <nc r="A546" t="inlineStr">
      <is>
        <t>Непрограммные расходы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4123" sId="1" odxf="1" dxf="1">
    <nc r="B546" t="inlineStr">
      <is>
        <t>975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4124" sId="1" odxf="1" dxf="1">
    <nc r="C546" t="inlineStr">
      <is>
        <t>11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4125" sId="1" odxf="1" dxf="1">
    <nc r="D546" t="inlineStr">
      <is>
        <t>02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14126" sId="1" odxf="1" dxf="1">
    <nc r="E546" t="inlineStr">
      <is>
        <t>99900 00000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F546" start="0" length="0">
    <dxf>
      <font>
        <b/>
        <name val="Times New Roman"/>
        <family val="1"/>
      </font>
    </dxf>
  </rfmt>
  <rcc rId="14127" sId="1" odxf="1" dxf="1">
    <nc r="G546">
      <f>G547</f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H546" start="0" length="0">
    <dxf>
      <font>
        <b/>
        <name val="Times New Roman CYR"/>
        <family val="1"/>
      </font>
    </dxf>
  </rfmt>
  <rfmt sheetId="1" sqref="I546" start="0" length="0">
    <dxf>
      <font>
        <b/>
        <name val="Times New Roman CYR"/>
        <family val="1"/>
      </font>
    </dxf>
  </rfmt>
  <rfmt sheetId="1" sqref="J546" start="0" length="0">
    <dxf>
      <font>
        <b/>
        <name val="Times New Roman CYR"/>
        <family val="1"/>
      </font>
    </dxf>
  </rfmt>
  <rfmt sheetId="1" sqref="K546" start="0" length="0">
    <dxf>
      <font>
        <b/>
        <name val="Times New Roman CYR"/>
        <family val="1"/>
      </font>
    </dxf>
  </rfmt>
  <rfmt sheetId="1" sqref="L546" start="0" length="0">
    <dxf>
      <font>
        <b/>
        <name val="Times New Roman CYR"/>
        <family val="1"/>
      </font>
    </dxf>
  </rfmt>
  <rfmt sheetId="1" sqref="A546:XFD546" start="0" length="0">
    <dxf>
      <font>
        <b/>
        <name val="Times New Roman CYR"/>
        <family val="1"/>
      </font>
    </dxf>
  </rfmt>
  <rcc rId="14128" sId="1" odxf="1" dxf="1">
    <nc r="A547" t="inlineStr">
      <is>
        <t>Резервные фонды местных администраций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4129" sId="1" odxf="1" dxf="1">
    <nc r="B547" t="inlineStr">
      <is>
        <t>975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4130" sId="1" odxf="1" dxf="1">
    <nc r="C547" t="inlineStr">
      <is>
        <t>11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4131" sId="1" odxf="1" dxf="1">
    <nc r="D547" t="inlineStr">
      <is>
        <t>02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4132" sId="1" odxf="1" dxf="1">
    <nc r="E547" t="inlineStr">
      <is>
        <t>99900 86000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547" start="0" length="0">
    <dxf>
      <font>
        <i/>
        <name val="Times New Roman"/>
        <family val="1"/>
      </font>
    </dxf>
  </rfmt>
  <rcc rId="14133" sId="1" odxf="1" dxf="1">
    <nc r="G547">
      <f>G548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H547" start="0" length="0">
    <dxf>
      <font>
        <i/>
        <name val="Times New Roman CYR"/>
        <family val="1"/>
      </font>
    </dxf>
  </rfmt>
  <rfmt sheetId="1" sqref="I547" start="0" length="0">
    <dxf>
      <font>
        <i/>
        <name val="Times New Roman CYR"/>
        <family val="1"/>
      </font>
    </dxf>
  </rfmt>
  <rfmt sheetId="1" sqref="J547" start="0" length="0">
    <dxf>
      <font>
        <i/>
        <name val="Times New Roman CYR"/>
        <family val="1"/>
      </font>
    </dxf>
  </rfmt>
  <rfmt sheetId="1" sqref="K547" start="0" length="0">
    <dxf>
      <font>
        <i/>
        <name val="Times New Roman CYR"/>
        <family val="1"/>
      </font>
    </dxf>
  </rfmt>
  <rfmt sheetId="1" sqref="L547" start="0" length="0">
    <dxf>
      <font>
        <i/>
        <name val="Times New Roman CYR"/>
        <family val="1"/>
      </font>
    </dxf>
  </rfmt>
  <rfmt sheetId="1" sqref="A547:XFD547" start="0" length="0">
    <dxf>
      <font>
        <i/>
        <name val="Times New Roman CYR"/>
        <family val="1"/>
      </font>
    </dxf>
  </rfmt>
  <rcc rId="14134" sId="1">
    <nc r="A548" t="inlineStr">
      <is>
        <t>Иные выплаты, за исключением фонда оплаты труда учреждений, лицам, привлекаемым согласно законодательству для выполнения отдельных полномочий</t>
      </is>
    </nc>
  </rcc>
  <rcc rId="14135" sId="1">
    <nc r="B548" t="inlineStr">
      <is>
        <t>975</t>
      </is>
    </nc>
  </rcc>
  <rcc rId="14136" sId="1">
    <nc r="C548" t="inlineStr">
      <is>
        <t>11</t>
      </is>
    </nc>
  </rcc>
  <rcc rId="14137" sId="1">
    <nc r="D548" t="inlineStr">
      <is>
        <t>02</t>
      </is>
    </nc>
  </rcc>
  <rcc rId="14138" sId="1">
    <nc r="E548" t="inlineStr">
      <is>
        <t>99900 86000</t>
      </is>
    </nc>
  </rcc>
  <rcc rId="14139" sId="1">
    <nc r="F548" t="inlineStr">
      <is>
        <t>113</t>
      </is>
    </nc>
  </rcc>
  <rcc rId="14140" sId="1" numFmtId="4">
    <nc r="G548">
      <v>10</v>
    </nc>
  </rcc>
  <rcc rId="14141" sId="1">
    <oc r="G530">
      <f>G531</f>
    </oc>
    <nc r="G530">
      <f>G531+G546</f>
    </nc>
  </rcc>
  <rcc rId="14142" sId="1" numFmtId="4">
    <oc r="G554">
      <f>33933.65+2300+187</f>
    </oc>
    <nc r="G554">
      <v>36326.880810000002</v>
    </nc>
  </rcc>
  <rrc rId="14143" sId="1" ref="A555:XFD556" action="insertRow"/>
  <rfmt sheetId="1" sqref="A555" start="0" length="0">
    <dxf>
      <font>
        <i/>
        <name val="Times New Roman"/>
        <family val="1"/>
      </font>
    </dxf>
  </rfmt>
  <rcc rId="14144" sId="1" odxf="1" dxf="1">
    <nc r="B555" t="inlineStr">
      <is>
        <t>975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4145" sId="1" odxf="1" dxf="1">
    <nc r="C555" t="inlineStr">
      <is>
        <t>11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4146" sId="1" odxf="1" dxf="1">
    <nc r="D555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555" start="0" length="0">
    <dxf>
      <font>
        <i/>
        <name val="Times New Roman"/>
        <family val="1"/>
      </font>
    </dxf>
  </rfmt>
  <rfmt sheetId="1" sqref="F555" start="0" length="0">
    <dxf>
      <font>
        <i/>
        <name val="Times New Roman"/>
        <family val="1"/>
      </font>
    </dxf>
  </rfmt>
  <rcc rId="14147" sId="1" odxf="1" dxf="1">
    <nc r="G555">
      <f>G556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14148" sId="1">
    <nc r="A556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</rcc>
  <rcc rId="14149" sId="1">
    <nc r="B556" t="inlineStr">
      <is>
        <t>975</t>
      </is>
    </nc>
  </rcc>
  <rcc rId="14150" sId="1">
    <nc r="C556" t="inlineStr">
      <is>
        <t>11</t>
      </is>
    </nc>
  </rcc>
  <rcc rId="14151" sId="1">
    <nc r="D556" t="inlineStr">
      <is>
        <t>03</t>
      </is>
    </nc>
  </rcc>
  <rfmt sheetId="1" xfDxf="1" sqref="E555" start="0" length="0">
    <dxf>
      <font>
        <i/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xfDxf="1" sqref="E556" start="0" length="0">
    <dxf>
      <font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4152" sId="1">
    <nc r="E555" t="inlineStr">
      <is>
        <t>09301 L0810</t>
      </is>
    </nc>
  </rcc>
  <rcc rId="14153" sId="1">
    <nc r="E556" t="inlineStr">
      <is>
        <t>09301 L0810</t>
      </is>
    </nc>
  </rcc>
  <rcc rId="14154" sId="1">
    <nc r="F556" t="inlineStr">
      <is>
        <t>612</t>
      </is>
    </nc>
  </rcc>
  <rcc rId="14155" sId="1" numFmtId="4">
    <nc r="G556">
      <v>222.18646000000001</v>
    </nc>
  </rcc>
  <rcc rId="14156" sId="1">
    <oc r="G552">
      <f>G553+G559+G557</f>
    </oc>
    <nc r="G552">
      <f>G553+G559+G557+G555</f>
    </nc>
  </rcc>
  <rcc rId="14157" sId="1" xfDxf="1" dxf="1">
    <nc r="A555" t="inlineStr">
      <is>
        <t>Государственная поддержка организаций, входящих в систему спортивной подготовки</t>
      </is>
    </nc>
    <ndxf>
      <font>
        <i/>
        <name val="Times New Roman"/>
        <family val="1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F5AA4F86-B486-4943-8417-E7BB5F004EDE}" action="delete"/>
  <rdn rId="0" localSheetId="1" customView="1" name="Z_F5AA4F86_B486_4943_8417_E7BB5F004EDE_.wvu.PrintArea" hidden="1" oldHidden="1">
    <formula>Ведом.структура!$A$5:$G$685</formula>
    <oldFormula>Ведом.структура!$A$5:$G$685</oldFormula>
  </rdn>
  <rdn rId="0" localSheetId="1" customView="1" name="Z_F5AA4F86_B486_4943_8417_E7BB5F004EDE_.wvu.FilterData" hidden="1" oldHidden="1">
    <formula>Ведом.структура!$A$17:$G$693</formula>
    <oldFormula>Ведом.структура!$A$17:$G$693</oldFormula>
  </rdn>
  <rcv guid="{F5AA4F86-B486-4943-8417-E7BB5F004EDE}" action="add"/>
</revisions>
</file>

<file path=xl/revisions/revisionLog4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4160" sId="1" ref="A557:XFD558" action="insertRow"/>
  <rfmt sheetId="1" sqref="A557" start="0" length="0">
    <dxf>
      <font>
        <i/>
        <name val="Times New Roman"/>
        <family val="1"/>
      </font>
    </dxf>
  </rfmt>
  <rcc rId="14161" sId="1" odxf="1" dxf="1">
    <nc r="B557" t="inlineStr">
      <is>
        <t>975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4162" sId="1" odxf="1" dxf="1">
    <nc r="C557" t="inlineStr">
      <is>
        <t>11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4163" sId="1" odxf="1" dxf="1">
    <nc r="D557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557" start="0" length="0">
    <dxf>
      <font>
        <i/>
        <name val="Times New Roman"/>
        <family val="1"/>
      </font>
    </dxf>
  </rfmt>
  <rfmt sheetId="1" sqref="F557" start="0" length="0">
    <dxf>
      <font>
        <i/>
        <name val="Times New Roman"/>
        <family val="1"/>
      </font>
    </dxf>
  </rfmt>
  <rcc rId="14164" sId="1" odxf="1" dxf="1">
    <nc r="G557">
      <f>G558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14165" sId="1">
    <nc r="A558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</rcc>
  <rcc rId="14166" sId="1">
    <nc r="B558" t="inlineStr">
      <is>
        <t>975</t>
      </is>
    </nc>
  </rcc>
  <rcc rId="14167" sId="1">
    <nc r="C558" t="inlineStr">
      <is>
        <t>11</t>
      </is>
    </nc>
  </rcc>
  <rcc rId="14168" sId="1">
    <nc r="D558" t="inlineStr">
      <is>
        <t>03</t>
      </is>
    </nc>
  </rcc>
  <rcc rId="14169" sId="1">
    <nc r="E558" t="inlineStr">
      <is>
        <t>09301 L0810</t>
      </is>
    </nc>
  </rcc>
  <rcc rId="14170" sId="1">
    <nc r="F558" t="inlineStr">
      <is>
        <t>612</t>
      </is>
    </nc>
  </rcc>
  <rfmt sheetId="1" xfDxf="1" sqref="E556" start="0" length="0">
    <dxf>
      <font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xfDxf="1" sqref="E557" start="0" length="0">
    <dxf>
      <font>
        <i/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4171" sId="1">
    <oc r="E556" t="inlineStr">
      <is>
        <t>09301 L0810</t>
      </is>
    </oc>
    <nc r="E556" t="inlineStr">
      <is>
        <t>09301 L2290</t>
      </is>
    </nc>
  </rcc>
  <rcc rId="14172" sId="1">
    <nc r="E557" t="inlineStr">
      <is>
        <t>09301 L2290</t>
      </is>
    </nc>
  </rcc>
  <rcc rId="14173" sId="1" numFmtId="4">
    <nc r="G558">
      <v>1076.9938400000001</v>
    </nc>
  </rcc>
  <rcc rId="14174" sId="1">
    <oc r="G552">
      <f>G553+G561+G559+G555</f>
    </oc>
    <nc r="G552">
      <f>G553+G561+G559+G555+G557</f>
    </nc>
  </rcc>
  <rcc rId="14175" sId="1" xfDxf="1" dxf="1">
    <nc r="A557" t="inlineStr">
      <is>
        <t>На 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</t>
      </is>
    </nc>
    <ndxf>
      <font>
        <i/>
        <name val="Times New Roman"/>
        <family val="1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176" sId="1" numFmtId="4">
    <oc r="G562">
      <v>13421.9</v>
    </oc>
    <nc r="G562">
      <v>14437.22</v>
    </nc>
  </rcc>
  <rcc rId="14177" sId="1" numFmtId="4">
    <oc r="G602">
      <v>2134.1</v>
    </oc>
    <nc r="G602">
      <v>2096.3000000000002</v>
    </nc>
  </rcc>
  <rcc rId="14178" sId="1" numFmtId="4">
    <oc r="G603">
      <v>50</v>
    </oc>
    <nc r="G603">
      <v>79.244</v>
    </nc>
  </rcc>
  <rcc rId="14179" sId="1" numFmtId="4">
    <oc r="G604">
      <v>644.5</v>
    </oc>
    <nc r="G604">
      <v>633.05600000000004</v>
    </nc>
  </rcc>
  <rcc rId="14180" sId="1" numFmtId="4">
    <oc r="G606">
      <f>30+215</f>
    </oc>
    <nc r="G606">
      <v>265</v>
    </nc>
  </rcc>
  <rcc rId="14181" sId="1" numFmtId="4">
    <oc r="G612">
      <f>400</f>
    </oc>
    <nc r="G612">
      <v>800</v>
    </nc>
  </rcc>
  <rrc rId="14182" sId="1" ref="A616:XFD616" action="insertRow"/>
  <rcc rId="14183" sId="1" odxf="1" dxf="1">
    <nc r="A616" t="inlineStr">
      <is>
        <t>Муниципальная Программа «Развитие муниципальной службы в Селенгинском районе на 2020 - 2025 годы»</t>
      </is>
    </nc>
    <odxf>
      <fill>
        <patternFill patternType="solid">
          <bgColor indexed="41"/>
        </patternFill>
      </fill>
      <alignment horizontal="left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ill>
        <patternFill patternType="none">
          <bgColor indexed="65"/>
        </patternFill>
      </fill>
      <alignment horizontal="general" vertical="top"/>
      <border outline="0">
        <left/>
        <right/>
        <top/>
        <bottom/>
      </border>
    </ndxf>
  </rcc>
  <rfmt sheetId="1" sqref="B616" start="0" length="0">
    <dxf>
      <font>
        <i val="0"/>
        <name val="Times New Roman"/>
        <family val="1"/>
      </font>
      <fill>
        <patternFill patternType="none">
          <bgColor indexed="65"/>
        </patternFill>
      </fill>
    </dxf>
  </rfmt>
  <rcc rId="14184" sId="1" odxf="1" dxf="1">
    <nc r="C616" t="inlineStr">
      <is>
        <t>01</t>
      </is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cc rId="14185" sId="1" odxf="1" dxf="1">
    <nc r="D616" t="inlineStr">
      <is>
        <t>13</t>
      </is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cc rId="14186" sId="1" odxf="1" dxf="1">
    <nc r="E616" t="inlineStr">
      <is>
        <t>01000 00000</t>
      </is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fmt sheetId="1" sqref="F616" start="0" length="0">
    <dxf>
      <fill>
        <patternFill patternType="none">
          <bgColor indexed="65"/>
        </patternFill>
      </fill>
    </dxf>
  </rfmt>
  <rfmt sheetId="1" sqref="G616" start="0" length="0">
    <dxf>
      <fill>
        <patternFill patternType="none">
          <bgColor indexed="65"/>
        </patternFill>
      </fill>
    </dxf>
  </rfmt>
  <rcc rId="14187" sId="1">
    <nc r="B616" t="inlineStr">
      <is>
        <t>977</t>
      </is>
    </nc>
  </rcc>
  <rrc rId="14188" sId="1" ref="A617:XFD619" action="insertRow"/>
  <rcc rId="14189" sId="1" odxf="1" dxf="1">
    <nc r="A617" t="inlineStr">
      <is>
        <t>Основное мероприятие "Повышение квалификации, переподготовка лиц, замещающих должности, не относящиеся к должностям муниципальной службы"</t>
      </is>
    </nc>
    <odxf>
      <font>
        <b/>
        <i val="0"/>
        <name val="Times New Roman"/>
        <family val="1"/>
      </font>
      <numFmt numFmtId="0" formatCode="General"/>
      <border outline="0">
        <left/>
        <right/>
        <top/>
        <bottom/>
      </border>
    </odxf>
    <ndxf>
      <font>
        <b val="0"/>
        <i/>
        <name val="Times New Roman"/>
        <family val="1"/>
      </font>
      <numFmt numFmtId="2" formatCode="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190" sId="1" odxf="1" dxf="1">
    <nc r="B617" t="inlineStr">
      <is>
        <t>968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14191" sId="1" odxf="1" dxf="1">
    <nc r="C617" t="inlineStr">
      <is>
        <t>01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14192" sId="1" odxf="1" dxf="1">
    <nc r="D617" t="inlineStr">
      <is>
        <t>13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14193" sId="1" odxf="1" dxf="1">
    <nc r="E617" t="inlineStr">
      <is>
        <t>01005 00000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F617" start="0" length="0">
    <dxf>
      <font>
        <b val="0"/>
        <i/>
        <name val="Times New Roman"/>
        <family val="1"/>
      </font>
    </dxf>
  </rfmt>
  <rcc rId="14194" sId="1" odxf="1" dxf="1">
    <nc r="G617">
      <f>G618</f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H617" start="0" length="0">
    <dxf>
      <font>
        <b/>
        <name val="Times New Roman CYR"/>
        <family val="1"/>
      </font>
    </dxf>
  </rfmt>
  <rfmt sheetId="1" sqref="I617" start="0" length="0">
    <dxf>
      <font>
        <b/>
        <name val="Times New Roman CYR"/>
        <family val="1"/>
      </font>
    </dxf>
  </rfmt>
  <rfmt sheetId="1" sqref="J617" start="0" length="0">
    <dxf>
      <font>
        <b/>
        <name val="Times New Roman CYR"/>
        <family val="1"/>
      </font>
    </dxf>
  </rfmt>
  <rfmt sheetId="1" sqref="K617" start="0" length="0">
    <dxf>
      <font>
        <b/>
        <name val="Times New Roman CYR"/>
        <family val="1"/>
      </font>
    </dxf>
  </rfmt>
  <rfmt sheetId="1" sqref="L617" start="0" length="0">
    <dxf>
      <font>
        <b/>
        <name val="Times New Roman CYR"/>
        <family val="1"/>
      </font>
    </dxf>
  </rfmt>
  <rfmt sheetId="1" sqref="A617:XFD617" start="0" length="0">
    <dxf>
      <font>
        <b/>
        <name val="Times New Roman CYR"/>
        <family val="1"/>
      </font>
    </dxf>
  </rfmt>
  <rcc rId="14195" sId="1" odxf="1" dxf="1">
    <nc r="A618" t="inlineStr">
      <is>
        <t>Прочие мероприятия , связанные с выполнением обязательств ОМСУ</t>
      </is>
    </nc>
    <odxf>
      <font>
        <b/>
        <i val="0"/>
        <name val="Times New Roman"/>
        <family val="1"/>
      </font>
      <border outline="0">
        <left/>
        <right/>
        <top/>
        <bottom/>
      </border>
    </odxf>
    <ndxf>
      <font>
        <b val="0"/>
        <i/>
        <name val="Times New Roman"/>
        <family val="1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196" sId="1" odxf="1" dxf="1">
    <nc r="B618" t="inlineStr">
      <is>
        <t>968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14197" sId="1" odxf="1" dxf="1">
    <nc r="C618" t="inlineStr">
      <is>
        <t>01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14198" sId="1" odxf="1" dxf="1">
    <nc r="D618" t="inlineStr">
      <is>
        <t>13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14199" sId="1" odxf="1" dxf="1">
    <nc r="E618" t="inlineStr">
      <is>
        <t>01005 82900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F618" start="0" length="0">
    <dxf>
      <font>
        <i/>
        <name val="Times New Roman"/>
        <family val="1"/>
      </font>
    </dxf>
  </rfmt>
  <rfmt sheetId="1" sqref="G618" start="0" length="0">
    <dxf>
      <font>
        <b val="0"/>
        <i/>
        <name val="Times New Roman"/>
        <family val="1"/>
      </font>
    </dxf>
  </rfmt>
  <rfmt sheetId="1" sqref="H618" start="0" length="0">
    <dxf>
      <font>
        <b/>
        <name val="Times New Roman CYR"/>
        <family val="1"/>
      </font>
    </dxf>
  </rfmt>
  <rfmt sheetId="1" sqref="I618" start="0" length="0">
    <dxf>
      <font>
        <b/>
        <name val="Times New Roman CYR"/>
        <family val="1"/>
      </font>
    </dxf>
  </rfmt>
  <rfmt sheetId="1" sqref="J618" start="0" length="0">
    <dxf>
      <font>
        <b/>
        <name val="Times New Roman CYR"/>
        <family val="1"/>
      </font>
    </dxf>
  </rfmt>
  <rfmt sheetId="1" sqref="K618" start="0" length="0">
    <dxf>
      <font>
        <b/>
        <name val="Times New Roman CYR"/>
        <family val="1"/>
      </font>
    </dxf>
  </rfmt>
  <rfmt sheetId="1" sqref="L618" start="0" length="0">
    <dxf>
      <font>
        <b/>
        <name val="Times New Roman CYR"/>
        <family val="1"/>
      </font>
    </dxf>
  </rfmt>
  <rfmt sheetId="1" sqref="A618:XFD618" start="0" length="0">
    <dxf>
      <font>
        <b/>
        <name val="Times New Roman CYR"/>
        <family val="1"/>
      </font>
    </dxf>
  </rfmt>
  <rcc rId="14200" sId="1" odxf="1" dxf="1">
    <nc r="A619" t="inlineStr">
      <is>
        <t>Прочая закупка товаров, работ и услуг</t>
      </is>
    </nc>
    <odxf>
      <font>
        <b/>
        <name val="Times New Roman"/>
        <family val="1"/>
      </font>
      <alignment horizontal="general"/>
      <border outline="0">
        <left/>
        <right/>
        <top/>
        <bottom/>
      </border>
    </odxf>
    <ndxf>
      <font>
        <b val="0"/>
        <name val="Times New Roman"/>
        <family val="1"/>
      </font>
      <alignment horizontal="left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201" sId="1" odxf="1" dxf="1">
    <nc r="B619" t="inlineStr">
      <is>
        <t>968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14202" sId="1" odxf="1" dxf="1">
    <nc r="C619" t="inlineStr">
      <is>
        <t>01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14203" sId="1" odxf="1" dxf="1">
    <nc r="D619" t="inlineStr">
      <is>
        <t>13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14204" sId="1" odxf="1" dxf="1">
    <nc r="E619" t="inlineStr">
      <is>
        <t>01005 82900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14205" sId="1" odxf="1" dxf="1">
    <nc r="F619" t="inlineStr">
      <is>
        <t>244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G619" start="0" length="0">
    <dxf>
      <font>
        <b val="0"/>
        <name val="Times New Roman"/>
        <family val="1"/>
      </font>
      <fill>
        <patternFill patternType="solid">
          <bgColor theme="0"/>
        </patternFill>
      </fill>
    </dxf>
  </rfmt>
  <rfmt sheetId="1" sqref="H619" start="0" length="0">
    <dxf>
      <font>
        <b/>
        <name val="Times New Roman CYR"/>
        <family val="1"/>
      </font>
    </dxf>
  </rfmt>
  <rfmt sheetId="1" sqref="I619" start="0" length="0">
    <dxf>
      <font>
        <b/>
        <name val="Times New Roman CYR"/>
        <family val="1"/>
      </font>
    </dxf>
  </rfmt>
  <rfmt sheetId="1" sqref="J619" start="0" length="0">
    <dxf>
      <font>
        <b/>
        <name val="Times New Roman CYR"/>
        <family val="1"/>
      </font>
    </dxf>
  </rfmt>
  <rfmt sheetId="1" sqref="K619" start="0" length="0">
    <dxf>
      <font>
        <b/>
        <name val="Times New Roman CYR"/>
        <family val="1"/>
      </font>
    </dxf>
  </rfmt>
  <rfmt sheetId="1" sqref="L619" start="0" length="0">
    <dxf>
      <font>
        <b/>
        <name val="Times New Roman CYR"/>
        <family val="1"/>
      </font>
    </dxf>
  </rfmt>
  <rfmt sheetId="1" sqref="A619:XFD619" start="0" length="0">
    <dxf>
      <font>
        <b/>
        <name val="Times New Roman CYR"/>
        <family val="1"/>
      </font>
    </dxf>
  </rfmt>
  <rcc rId="14206" sId="1" numFmtId="4">
    <nc r="G619">
      <v>4</v>
    </nc>
  </rcc>
  <rcc rId="14207" sId="1">
    <nc r="G618">
      <f>G619</f>
    </nc>
  </rcc>
  <rcc rId="14208" sId="1">
    <nc r="G616">
      <f>G617</f>
    </nc>
  </rcc>
  <rcc rId="14209" sId="1">
    <oc r="G615">
      <f>G620</f>
    </oc>
    <nc r="G615">
      <f>G620+G616</f>
    </nc>
  </rcc>
  <rcc rId="14210" sId="1" numFmtId="4">
    <oc r="G624">
      <v>50</v>
    </oc>
    <nc r="G624">
      <v>52.703440000000001</v>
    </nc>
  </rcc>
  <rcc rId="14211" sId="1" numFmtId="4">
    <oc r="G625">
      <v>1557.6</v>
    </oc>
    <nc r="G625">
      <v>1554.8965599999999</v>
    </nc>
  </rcc>
  <rcc rId="14212" sId="1" numFmtId="4">
    <oc r="G632">
      <v>17.2056</v>
    </oc>
    <nc r="G632">
      <v>17.211210000000001</v>
    </nc>
  </rcc>
  <rcc rId="14213" sId="1" numFmtId="4">
    <oc r="G633">
      <v>5.1960800000000003</v>
    </oc>
    <nc r="G633">
      <v>5.1977900000000004</v>
    </nc>
  </rcc>
  <rcc rId="14214" sId="1" numFmtId="4">
    <oc r="G665">
      <v>263743.74949999998</v>
    </oc>
    <nc r="G665">
      <v>527408.39950000006</v>
    </nc>
  </rcc>
  <rrc rId="14215" sId="1" ref="A664:XFD665" action="insertRow"/>
  <rfmt sheetId="1" sqref="A664" start="0" length="0">
    <dxf>
      <font>
        <b val="0"/>
        <i/>
        <name val="Times New Roman"/>
        <family val="1"/>
      </font>
      <alignment horizontal="left"/>
    </dxf>
  </rfmt>
  <rcc rId="14216" sId="1" odxf="1" dxf="1">
    <nc r="B664" t="inlineStr">
      <is>
        <t>977</t>
      </is>
    </nc>
    <odxf>
      <font>
        <b/>
        <i val="0"/>
        <name val="Times New Roman"/>
        <family val="1"/>
      </font>
      <fill>
        <patternFill patternType="solid">
          <bgColor theme="0"/>
        </patternFill>
      </fill>
      <alignment wrapText="1"/>
    </odxf>
    <ndxf>
      <font>
        <b val="0"/>
        <i/>
        <color indexed="8"/>
        <name val="Times New Roman"/>
        <family val="1"/>
      </font>
      <fill>
        <patternFill patternType="none">
          <bgColor indexed="65"/>
        </patternFill>
      </fill>
      <alignment wrapText="0"/>
    </ndxf>
  </rcc>
  <rcc rId="14217" sId="1" odxf="1" dxf="1">
    <nc r="C664" t="inlineStr">
      <is>
        <t>06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14218" sId="1" odxf="1" dxf="1">
    <nc r="D664" t="inlineStr">
      <is>
        <t>05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E664" start="0" length="0">
    <dxf>
      <font>
        <b val="0"/>
        <i/>
        <name val="Times New Roman"/>
        <family val="1"/>
      </font>
      <fill>
        <patternFill patternType="solid">
          <bgColor theme="0"/>
        </patternFill>
      </fill>
    </dxf>
  </rfmt>
  <rfmt sheetId="1" sqref="F664" start="0" length="0">
    <dxf>
      <font>
        <b val="0"/>
        <i/>
        <name val="Times New Roman"/>
        <family val="1"/>
      </font>
    </dxf>
  </rfmt>
  <rcc rId="14219" sId="1" odxf="1" dxf="1">
    <nc r="G664">
      <f>SUM(G665:G665)</f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H664" start="0" length="0">
    <dxf>
      <font>
        <i/>
        <name val="Times New Roman CYR"/>
        <family val="1"/>
      </font>
    </dxf>
  </rfmt>
  <rfmt sheetId="1" sqref="I664" start="0" length="0">
    <dxf>
      <font>
        <i/>
        <name val="Times New Roman CYR"/>
        <family val="1"/>
      </font>
    </dxf>
  </rfmt>
  <rfmt sheetId="1" sqref="J664" start="0" length="0">
    <dxf>
      <font>
        <i/>
        <name val="Times New Roman CYR"/>
        <family val="1"/>
      </font>
    </dxf>
  </rfmt>
  <rfmt sheetId="1" sqref="K664" start="0" length="0">
    <dxf>
      <font>
        <i/>
        <name val="Times New Roman CYR"/>
        <family val="1"/>
      </font>
    </dxf>
  </rfmt>
  <rfmt sheetId="1" sqref="L664" start="0" length="0">
    <dxf>
      <font>
        <i/>
        <name val="Times New Roman CYR"/>
        <family val="1"/>
      </font>
    </dxf>
  </rfmt>
  <rfmt sheetId="1" sqref="A664:XFD664" start="0" length="0">
    <dxf>
      <font>
        <i/>
        <name val="Times New Roman CYR"/>
        <family val="1"/>
      </font>
    </dxf>
  </rfmt>
  <rcc rId="14220" sId="1" odxf="1" dxf="1">
    <nc r="A665" t="inlineStr">
      <is>
        <t>Иные межбюджетные трансферты</t>
      </is>
    </nc>
    <odxf>
      <font>
        <b/>
        <name val="Times New Roman"/>
        <family val="1"/>
      </font>
      <alignment horizontal="general"/>
    </odxf>
    <ndxf>
      <font>
        <b val="0"/>
        <color indexed="8"/>
        <name val="Times New Roman"/>
        <family val="1"/>
      </font>
      <alignment horizontal="left"/>
    </ndxf>
  </rcc>
  <rcc rId="14221" sId="1" odxf="1" dxf="1">
    <nc r="B665" t="inlineStr">
      <is>
        <t>977</t>
      </is>
    </nc>
    <odxf>
      <font>
        <b/>
        <name val="Times New Roman"/>
        <family val="1"/>
      </font>
      <fill>
        <patternFill patternType="solid">
          <bgColor theme="0"/>
        </patternFill>
      </fill>
      <alignment wrapText="1"/>
    </odxf>
    <ndxf>
      <font>
        <b val="0"/>
        <color indexed="8"/>
        <name val="Times New Roman"/>
        <family val="1"/>
      </font>
      <fill>
        <patternFill patternType="none">
          <bgColor indexed="65"/>
        </patternFill>
      </fill>
      <alignment wrapText="0"/>
    </ndxf>
  </rcc>
  <rcc rId="14222" sId="1" odxf="1" dxf="1">
    <nc r="C665" t="inlineStr">
      <is>
        <t>06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14223" sId="1" odxf="1" dxf="1">
    <nc r="D665" t="inlineStr">
      <is>
        <t>05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E665" start="0" length="0">
    <dxf>
      <font>
        <b val="0"/>
        <name val="Times New Roman"/>
        <family val="1"/>
      </font>
      <fill>
        <patternFill patternType="solid">
          <bgColor theme="0"/>
        </patternFill>
      </fill>
    </dxf>
  </rfmt>
  <rcc rId="14224" sId="1" odxf="1" dxf="1">
    <nc r="F665" t="inlineStr">
      <is>
        <t>540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G665" start="0" length="0">
    <dxf>
      <font>
        <b val="0"/>
        <name val="Times New Roman"/>
        <family val="1"/>
      </font>
    </dxf>
  </rfmt>
  <rcc rId="14225" sId="1" odxf="1" dxf="1">
    <nc r="H665">
      <v>263664.7</v>
    </nc>
    <odxf>
      <font>
        <i val="0"/>
        <name val="Times New Roman CYR"/>
        <family val="1"/>
      </font>
    </odxf>
    <ndxf>
      <font>
        <i/>
        <name val="Times New Roman CYR"/>
        <family val="1"/>
      </font>
    </ndxf>
  </rcc>
  <rfmt sheetId="1" sqref="I665" start="0" length="0">
    <dxf>
      <font>
        <i/>
        <name val="Times New Roman CYR"/>
        <family val="1"/>
      </font>
    </dxf>
  </rfmt>
  <rfmt sheetId="1" sqref="J665" start="0" length="0">
    <dxf>
      <font>
        <i/>
        <name val="Times New Roman CYR"/>
        <family val="1"/>
      </font>
    </dxf>
  </rfmt>
  <rfmt sheetId="1" sqref="K665" start="0" length="0">
    <dxf>
      <font>
        <i/>
        <name val="Times New Roman CYR"/>
        <family val="1"/>
      </font>
    </dxf>
  </rfmt>
  <rfmt sheetId="1" sqref="L665" start="0" length="0">
    <dxf>
      <font>
        <i/>
        <name val="Times New Roman CYR"/>
        <family val="1"/>
      </font>
    </dxf>
  </rfmt>
  <rfmt sheetId="1" sqref="A665:XFD665" start="0" length="0">
    <dxf>
      <font>
        <i/>
        <name val="Times New Roman CYR"/>
        <family val="1"/>
      </font>
    </dxf>
  </rfmt>
  <rcc rId="14226" sId="1" numFmtId="4">
    <nc r="G665">
      <v>3332.5145000000002</v>
    </nc>
  </rcc>
  <rcc rId="14227" sId="1" xfDxf="1" dxf="1">
    <nc r="E664" t="inlineStr">
      <is>
        <t>9990072Б60</t>
      </is>
    </nc>
    <ndxf>
      <font>
        <i/>
        <name val="Times New Roman"/>
        <family val="1"/>
      </font>
      <numFmt numFmtId="30" formatCode="@"/>
      <fill>
        <patternFill patternType="solid">
          <bgColor theme="0"/>
        </patternFill>
      </fill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228" sId="1" xfDxf="1" dxf="1">
    <nc r="E665" t="inlineStr">
      <is>
        <t>9990072Б60</t>
      </is>
    </nc>
    <ndxf>
      <font>
        <name val="Times New Roman"/>
        <family val="1"/>
      </font>
      <numFmt numFmtId="30" formatCode="@"/>
      <fill>
        <patternFill patternType="solid">
          <bgColor theme="0"/>
        </patternFill>
      </fill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229" sId="1" xfDxf="1" dxf="1">
    <nc r="A664" t="inlineStr">
      <is>
        <t>Субсидии бюджетам муниципальных образований (городских округов) на мероприятия по ликвидации несанкционированных свалок по решению суда</t>
      </is>
    </nc>
    <ndxf>
      <font>
        <i/>
        <name val="Times New Roman"/>
        <family val="1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230" sId="1">
    <oc r="G663">
      <f>G666</f>
    </oc>
    <nc r="G663">
      <f>G666+G664</f>
    </nc>
  </rcc>
  <rrc rId="14231" sId="1" ref="A671:XFD672" action="insertRow"/>
  <rcc rId="14232" sId="1" odxf="1" dxf="1">
    <nc r="A671" t="inlineStr">
      <is>
        <t>Реализация иных мероприятий по переселению граждан, включая программы местного развития и обеспечение занятости для шахтерских городов и поселков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14233" sId="1" odxf="1" dxf="1">
    <nc r="B671" t="inlineStr">
      <is>
        <t>977</t>
      </is>
    </nc>
    <odxf>
      <font>
        <b/>
        <i val="0"/>
        <name val="Times New Roman"/>
        <family val="1"/>
      </font>
      <fill>
        <patternFill patternType="none">
          <bgColor indexed="65"/>
        </patternFill>
      </fill>
    </odxf>
    <ndxf>
      <font>
        <b val="0"/>
        <i/>
        <name val="Times New Roman"/>
        <family val="1"/>
      </font>
      <fill>
        <patternFill patternType="solid">
          <bgColor theme="0"/>
        </patternFill>
      </fill>
    </ndxf>
  </rcc>
  <rcc rId="14234" sId="1" odxf="1" dxf="1">
    <nc r="C671" t="inlineStr">
      <is>
        <t>10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14235" sId="1" odxf="1" dxf="1">
    <nc r="D671" t="inlineStr">
      <is>
        <t>03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E671" start="0" length="0">
    <dxf>
      <font>
        <b val="0"/>
        <i/>
        <name val="Times New Roman"/>
        <family val="1"/>
      </font>
    </dxf>
  </rfmt>
  <rfmt sheetId="1" sqref="F671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cc rId="14236" sId="1" odxf="1" dxf="1">
    <nc r="G671">
      <f>G672</f>
    </nc>
    <odxf>
      <font>
        <b/>
        <i val="0"/>
        <name val="Times New Roman"/>
        <family val="1"/>
      </font>
      <alignment wrapText="1"/>
    </odxf>
    <ndxf>
      <font>
        <b val="0"/>
        <i/>
        <name val="Times New Roman"/>
        <family val="1"/>
      </font>
      <alignment wrapText="0"/>
    </ndxf>
  </rcc>
  <rcc rId="14237" sId="1" odxf="1" dxf="1">
    <nc r="A672" t="inlineStr">
      <is>
        <t>Субсидии гражданам на приобретение жилья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14238" sId="1" odxf="1" dxf="1">
    <nc r="B672" t="inlineStr">
      <is>
        <t>977</t>
      </is>
    </nc>
    <odxf>
      <font>
        <b/>
        <name val="Times New Roman"/>
        <family val="1"/>
      </font>
      <fill>
        <patternFill patternType="none">
          <bgColor indexed="65"/>
        </patternFill>
      </fill>
    </odxf>
    <ndxf>
      <font>
        <b val="0"/>
        <name val="Times New Roman"/>
        <family val="1"/>
      </font>
      <fill>
        <patternFill patternType="solid">
          <bgColor theme="0"/>
        </patternFill>
      </fill>
    </ndxf>
  </rcc>
  <rcc rId="14239" sId="1" odxf="1" dxf="1">
    <nc r="C672" t="inlineStr">
      <is>
        <t>10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14240" sId="1" odxf="1" dxf="1">
    <nc r="D672" t="inlineStr">
      <is>
        <t>03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E672" start="0" length="0">
    <dxf>
      <font>
        <b val="0"/>
        <name val="Times New Roman"/>
        <family val="1"/>
      </font>
    </dxf>
  </rfmt>
  <rcc rId="14241" sId="1" odxf="1" dxf="1">
    <nc r="F672" t="inlineStr">
      <is>
        <t>322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fmt sheetId="1" sqref="G672" start="0" length="0">
    <dxf>
      <font>
        <b val="0"/>
        <name val="Times New Roman"/>
        <family val="1"/>
      </font>
      <fill>
        <patternFill patternType="none">
          <bgColor indexed="65"/>
        </patternFill>
      </fill>
      <alignment wrapText="0"/>
    </dxf>
  </rfmt>
  <rcc rId="14242" sId="1">
    <nc r="H672">
      <v>364399.5</v>
    </nc>
  </rcc>
  <rcc rId="14243" sId="1">
    <nc r="E671" t="inlineStr">
      <is>
        <t>99900 51560</t>
      </is>
    </nc>
  </rcc>
  <rcc rId="14244" sId="1">
    <nc r="E672" t="inlineStr">
      <is>
        <t>99900 51560</t>
      </is>
    </nc>
  </rcc>
  <rcc rId="14245" sId="1" numFmtId="4">
    <nc r="G672">
      <v>38314.792999999998</v>
    </nc>
  </rcc>
  <rcc rId="14246" sId="1">
    <oc r="F674" t="inlineStr">
      <is>
        <t>322</t>
      </is>
    </oc>
    <nc r="F674" t="inlineStr">
      <is>
        <t>540</t>
      </is>
    </nc>
  </rcc>
  <rcc rId="14247" sId="1" numFmtId="4">
    <oc r="G674">
      <f>364399.5+655.91904-2037.3-61.11804</f>
    </oc>
    <nc r="G674">
      <v>324642.20799999998</v>
    </nc>
  </rcc>
  <rcc rId="14248" sId="1" odxf="1" dxf="1">
    <oc r="A674" t="inlineStr">
      <is>
        <t>Субсидии гражданам на приобретение жилья</t>
      </is>
    </oc>
    <nc r="A674" t="inlineStr">
      <is>
        <t>Иные межбюджетные трансферты</t>
      </is>
    </nc>
    <odxf>
      <font>
        <name val="Times New Roman"/>
        <family val="1"/>
      </font>
      <alignment horizontal="general"/>
    </odxf>
    <ndxf>
      <font>
        <color indexed="8"/>
        <name val="Times New Roman"/>
        <family val="1"/>
      </font>
      <alignment horizontal="left"/>
    </ndxf>
  </rcc>
  <rcv guid="{F5AA4F86-B486-4943-8417-E7BB5F004EDE}" action="delete"/>
  <rdn rId="0" localSheetId="1" customView="1" name="Z_F5AA4F86_B486_4943_8417_E7BB5F004EDE_.wvu.PrintArea" hidden="1" oldHidden="1">
    <formula>Ведом.структура!$A$5:$G$695</formula>
    <oldFormula>Ведом.структура!$A$5:$G$695</oldFormula>
  </rdn>
  <rdn rId="0" localSheetId="1" customView="1" name="Z_F5AA4F86_B486_4943_8417_E7BB5F004EDE_.wvu.FilterData" hidden="1" oldHidden="1">
    <formula>Ведом.структура!$A$17:$G$703</formula>
    <oldFormula>Ведом.структура!$A$17:$G$703</oldFormula>
  </rdn>
  <rcv guid="{F5AA4F86-B486-4943-8417-E7BB5F004EDE}" action="add"/>
</revisions>
</file>

<file path=xl/revisions/revisionLog4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251" sId="1" numFmtId="4">
    <oc r="G697">
      <v>2342073.0874600001</v>
    </oc>
    <nc r="G697">
      <v>2707054.2425899999</v>
    </nc>
  </rcc>
  <rcc rId="14252" sId="1">
    <oc r="G670">
      <f>G673</f>
    </oc>
    <nc r="G670">
      <f>G673+G671</f>
    </nc>
  </rcc>
</revisions>
</file>

<file path=xl/revisions/revisionLog4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253" sId="1">
    <oc r="G411">
      <f>SUM(G412:G413)</f>
    </oc>
    <nc r="G411">
      <f>SUM(G412:G413)</f>
    </nc>
  </rcc>
  <rrc rId="14254" sId="1" ref="A423:XFD425" action="insertRow"/>
  <rcc rId="14255" sId="1" odxf="1" dxf="1">
    <nc r="A423" t="inlineStr">
      <is>
        <t>Непрограммные расходы</t>
      </is>
    </nc>
    <odxf>
      <font>
        <b val="0"/>
        <name val="Times New Roman"/>
        <family val="1"/>
      </font>
      <fill>
        <patternFill patternType="solid">
          <bgColor theme="0"/>
        </patternFill>
      </fill>
      <alignment vertical="center"/>
    </odxf>
    <ndxf>
      <font>
        <b/>
        <name val="Times New Roman"/>
        <family val="1"/>
      </font>
      <fill>
        <patternFill patternType="none">
          <bgColor indexed="65"/>
        </patternFill>
      </fill>
      <alignment vertical="top"/>
    </ndxf>
  </rcc>
  <rcc rId="14256" sId="1" odxf="1" dxf="1">
    <nc r="B423" t="inlineStr">
      <is>
        <t>971</t>
      </is>
    </nc>
    <odxf>
      <font>
        <b val="0"/>
        <name val="Times New Roman"/>
        <family val="1"/>
      </font>
      <fill>
        <patternFill patternType="solid">
          <bgColor theme="0"/>
        </patternFill>
      </fill>
    </odxf>
    <ndxf>
      <font>
        <b/>
        <name val="Times New Roman"/>
        <family val="1"/>
      </font>
      <fill>
        <patternFill patternType="none">
          <bgColor indexed="65"/>
        </patternFill>
      </fill>
    </ndxf>
  </rcc>
  <rcc rId="14257" sId="1" odxf="1" dxf="1">
    <nc r="C423" t="inlineStr">
      <is>
        <t>04</t>
      </is>
    </nc>
    <odxf>
      <font>
        <b val="0"/>
        <name val="Times New Roman"/>
        <family val="1"/>
      </font>
      <fill>
        <patternFill patternType="solid">
          <bgColor theme="0"/>
        </patternFill>
      </fill>
    </odxf>
    <ndxf>
      <font>
        <b/>
        <name val="Times New Roman"/>
        <family val="1"/>
      </font>
      <fill>
        <patternFill patternType="none">
          <bgColor indexed="65"/>
        </patternFill>
      </fill>
    </ndxf>
  </rcc>
  <rcc rId="14258" sId="1" odxf="1" dxf="1">
    <nc r="D423" t="inlineStr">
      <is>
        <t>12</t>
      </is>
    </nc>
    <odxf>
      <font>
        <b val="0"/>
        <name val="Times New Roman"/>
        <family val="1"/>
      </font>
      <fill>
        <patternFill patternType="solid">
          <bgColor theme="0"/>
        </patternFill>
      </fill>
    </odxf>
    <ndxf>
      <font>
        <b/>
        <name val="Times New Roman"/>
        <family val="1"/>
      </font>
      <fill>
        <patternFill patternType="none">
          <bgColor indexed="65"/>
        </patternFill>
      </fill>
    </ndxf>
  </rcc>
  <rcc rId="14259" sId="1" odxf="1" dxf="1">
    <nc r="E423" t="inlineStr">
      <is>
        <t>99900 00000</t>
      </is>
    </nc>
    <odxf>
      <font>
        <b val="0"/>
        <name val="Times New Roman"/>
        <family val="1"/>
      </font>
      <fill>
        <patternFill patternType="solid">
          <bgColor theme="0"/>
        </patternFill>
      </fill>
    </odxf>
    <ndxf>
      <font>
        <b/>
        <name val="Times New Roman"/>
        <family val="1"/>
      </font>
      <fill>
        <patternFill patternType="none">
          <bgColor indexed="65"/>
        </patternFill>
      </fill>
    </ndxf>
  </rcc>
  <rfmt sheetId="1" sqref="F423" start="0" length="0">
    <dxf>
      <font>
        <b/>
        <name val="Times New Roman"/>
        <family val="1"/>
      </font>
      <fill>
        <patternFill patternType="none">
          <bgColor indexed="65"/>
        </patternFill>
      </fill>
    </dxf>
  </rfmt>
  <rcc rId="14260" sId="1" odxf="1" dxf="1">
    <nc r="G423">
      <f>G424</f>
    </nc>
    <odxf>
      <font>
        <b val="0"/>
        <name val="Times New Roman"/>
        <family val="1"/>
      </font>
      <fill>
        <patternFill patternType="solid">
          <bgColor theme="0"/>
        </patternFill>
      </fill>
    </odxf>
    <ndxf>
      <font>
        <b/>
        <name val="Times New Roman"/>
        <family val="1"/>
      </font>
      <fill>
        <patternFill patternType="none">
          <bgColor indexed="65"/>
        </patternFill>
      </fill>
    </ndxf>
  </rcc>
  <rfmt sheetId="1" sqref="H423" start="0" length="0">
    <dxf>
      <fill>
        <patternFill patternType="none">
          <bgColor indexed="65"/>
        </patternFill>
      </fill>
    </dxf>
  </rfmt>
  <rfmt sheetId="1" sqref="I423" start="0" length="0">
    <dxf>
      <fill>
        <patternFill patternType="none">
          <bgColor indexed="65"/>
        </patternFill>
      </fill>
    </dxf>
  </rfmt>
  <rfmt sheetId="1" sqref="J423" start="0" length="0">
    <dxf>
      <fill>
        <patternFill patternType="none">
          <bgColor indexed="65"/>
        </patternFill>
      </fill>
    </dxf>
  </rfmt>
  <rfmt sheetId="1" sqref="K423" start="0" length="0">
    <dxf>
      <fill>
        <patternFill patternType="none">
          <bgColor indexed="65"/>
        </patternFill>
      </fill>
    </dxf>
  </rfmt>
  <rfmt sheetId="1" sqref="L423" start="0" length="0">
    <dxf>
      <fill>
        <patternFill patternType="none">
          <bgColor indexed="65"/>
        </patternFill>
      </fill>
    </dxf>
  </rfmt>
  <rfmt sheetId="1" sqref="A423:XFD423" start="0" length="0">
    <dxf>
      <fill>
        <patternFill patternType="none">
          <bgColor indexed="65"/>
        </patternFill>
      </fill>
    </dxf>
  </rfmt>
  <rcc rId="14261" sId="1" odxf="1" dxf="1">
    <nc r="A424" t="inlineStr">
      <is>
        <t>Осуществление мероприятий, связанных с внесением изменений в генеральные планы сельских поселений</t>
      </is>
    </nc>
    <odxf>
      <font>
        <i val="0"/>
        <name val="Times New Roman"/>
        <family val="1"/>
      </font>
      <fill>
        <patternFill patternType="solid">
          <bgColor theme="0"/>
        </patternFill>
      </fill>
      <alignment horizontal="general"/>
    </odxf>
    <ndxf>
      <font>
        <i/>
        <name val="Times New Roman"/>
        <family val="1"/>
      </font>
      <fill>
        <patternFill patternType="none">
          <bgColor indexed="65"/>
        </patternFill>
      </fill>
      <alignment horizontal="left"/>
    </ndxf>
  </rcc>
  <rcc rId="14262" sId="1" odxf="1" dxf="1">
    <nc r="B424" t="inlineStr">
      <is>
        <t>971</t>
      </is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14263" sId="1" odxf="1" dxf="1">
    <nc r="C424" t="inlineStr">
      <is>
        <t>04</t>
      </is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14264" sId="1" odxf="1" dxf="1">
    <nc r="D424" t="inlineStr">
      <is>
        <t>12</t>
      </is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fmt sheetId="1" sqref="E424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F424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cc rId="14265" sId="1" odxf="1" dxf="1">
    <nc r="G424">
      <f>G425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H424" start="0" length="0">
    <dxf>
      <fill>
        <patternFill patternType="none">
          <bgColor indexed="65"/>
        </patternFill>
      </fill>
    </dxf>
  </rfmt>
  <rfmt sheetId="1" sqref="I424" start="0" length="0">
    <dxf>
      <fill>
        <patternFill patternType="none">
          <bgColor indexed="65"/>
        </patternFill>
      </fill>
    </dxf>
  </rfmt>
  <rfmt sheetId="1" sqref="J424" start="0" length="0">
    <dxf>
      <fill>
        <patternFill patternType="none">
          <bgColor indexed="65"/>
        </patternFill>
      </fill>
    </dxf>
  </rfmt>
  <rfmt sheetId="1" sqref="K424" start="0" length="0">
    <dxf>
      <fill>
        <patternFill patternType="none">
          <bgColor indexed="65"/>
        </patternFill>
      </fill>
    </dxf>
  </rfmt>
  <rfmt sheetId="1" sqref="L424" start="0" length="0">
    <dxf>
      <fill>
        <patternFill patternType="none">
          <bgColor indexed="65"/>
        </patternFill>
      </fill>
    </dxf>
  </rfmt>
  <rfmt sheetId="1" sqref="A424:XFD424" start="0" length="0">
    <dxf>
      <fill>
        <patternFill patternType="none">
          <bgColor indexed="65"/>
        </patternFill>
      </fill>
    </dxf>
  </rfmt>
  <rfmt sheetId="1" sqref="A425" start="0" length="0">
    <dxf>
      <fill>
        <patternFill patternType="none">
          <bgColor indexed="65"/>
        </patternFill>
      </fill>
      <alignment horizontal="left"/>
    </dxf>
  </rfmt>
  <rcc rId="14266" sId="1" odxf="1" dxf="1">
    <nc r="B425" t="inlineStr">
      <is>
        <t>971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4267" sId="1" odxf="1" dxf="1">
    <nc r="C425" t="inlineStr">
      <is>
        <t>04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4268" sId="1" odxf="1" dxf="1">
    <nc r="D425" t="inlineStr">
      <is>
        <t>12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fmt sheetId="1" sqref="E425" start="0" length="0">
    <dxf>
      <fill>
        <patternFill patternType="none">
          <bgColor indexed="65"/>
        </patternFill>
      </fill>
    </dxf>
  </rfmt>
  <rfmt sheetId="1" sqref="F425" start="0" length="0">
    <dxf>
      <fill>
        <patternFill patternType="none">
          <bgColor indexed="65"/>
        </patternFill>
      </fill>
    </dxf>
  </rfmt>
  <rfmt sheetId="1" sqref="H425" start="0" length="0">
    <dxf>
      <fill>
        <patternFill patternType="none">
          <bgColor indexed="65"/>
        </patternFill>
      </fill>
    </dxf>
  </rfmt>
  <rfmt sheetId="1" sqref="I425" start="0" length="0">
    <dxf>
      <fill>
        <patternFill patternType="none">
          <bgColor indexed="65"/>
        </patternFill>
      </fill>
    </dxf>
  </rfmt>
  <rfmt sheetId="1" sqref="J425" start="0" length="0">
    <dxf>
      <fill>
        <patternFill patternType="none">
          <bgColor indexed="65"/>
        </patternFill>
      </fill>
    </dxf>
  </rfmt>
  <rfmt sheetId="1" sqref="K425" start="0" length="0">
    <dxf>
      <fill>
        <patternFill patternType="none">
          <bgColor indexed="65"/>
        </patternFill>
      </fill>
    </dxf>
  </rfmt>
  <rfmt sheetId="1" sqref="L425" start="0" length="0">
    <dxf>
      <fill>
        <patternFill patternType="none">
          <bgColor indexed="65"/>
        </patternFill>
      </fill>
    </dxf>
  </rfmt>
  <rfmt sheetId="1" sqref="A425:XFD425" start="0" length="0">
    <dxf>
      <fill>
        <patternFill patternType="none">
          <bgColor indexed="65"/>
        </patternFill>
      </fill>
    </dxf>
  </rfmt>
  <rcc rId="14269" sId="1">
    <nc r="E424" t="inlineStr">
      <is>
        <t>99900 82900</t>
      </is>
    </nc>
  </rcc>
  <rcc rId="14270" sId="1">
    <nc r="E425" t="inlineStr">
      <is>
        <t>99900 82900</t>
      </is>
    </nc>
  </rcc>
  <rcc rId="14271" sId="1">
    <nc r="F425" t="inlineStr">
      <is>
        <t>247</t>
      </is>
    </nc>
  </rcc>
  <rcc rId="14272" sId="1" numFmtId="4">
    <nc r="G425">
      <v>610.95327999999995</v>
    </nc>
  </rcc>
  <rcc rId="14273" sId="1">
    <oc r="G417">
      <f>G418</f>
    </oc>
    <nc r="G417">
      <f>G418+G423</f>
    </nc>
  </rcc>
  <rcc rId="14274" sId="1" xfDxf="1" dxf="1">
    <nc r="A425" t="inlineStr">
      <is>
        <t>Закупка энергетических ресурсов</t>
      </is>
    </nc>
    <ndxf>
      <font>
        <name val="Times New Roman"/>
        <family val="1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4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275" sId="1">
    <oc r="B620" t="inlineStr">
      <is>
        <t>968</t>
      </is>
    </oc>
    <nc r="B620" t="inlineStr">
      <is>
        <t>977</t>
      </is>
    </nc>
  </rcc>
  <rcc rId="14276" sId="1">
    <oc r="B621" t="inlineStr">
      <is>
        <t>968</t>
      </is>
    </oc>
    <nc r="B621" t="inlineStr">
      <is>
        <t>977</t>
      </is>
    </nc>
  </rcc>
  <rcc rId="14277" sId="1">
    <oc r="B622" t="inlineStr">
      <is>
        <t>968</t>
      </is>
    </oc>
    <nc r="B622" t="inlineStr">
      <is>
        <t>977</t>
      </is>
    </nc>
  </rcc>
  <rcc rId="14278" sId="1" numFmtId="4">
    <oc r="G638">
      <v>1493.4449999999999</v>
    </oc>
    <nc r="G638">
      <v>1493.9649999999999</v>
    </nc>
  </rcc>
  <rcc rId="14279" sId="1" numFmtId="4">
    <oc r="G642">
      <v>112228.96907000001</v>
    </oc>
    <nc r="G642">
      <v>112228.99007</v>
    </nc>
  </rcc>
</revisions>
</file>

<file path=xl/revisions/revisionLog4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4280" sId="1" ref="A631:XFD633" action="insertRow"/>
  <rcc rId="14281" sId="1" odxf="1" dxf="1">
    <nc r="A631" t="inlineStr">
      <is>
        <t>Реализация первоочередных мероприятий по модернизации,капитальному ремонту и подготовке к отопительному сезону объектов</t>
      </is>
    </nc>
    <odxf>
      <font>
        <i val="0"/>
        <name val="Times New Roman"/>
        <family val="1"/>
      </font>
      <alignment vertical="top"/>
    </odxf>
    <ndxf>
      <font>
        <i/>
        <color indexed="8"/>
        <name val="Times New Roman"/>
        <family val="1"/>
      </font>
      <alignment vertical="center"/>
    </ndxf>
  </rcc>
  <rfmt sheetId="1" sqref="B631" start="0" length="0">
    <dxf>
      <font>
        <i/>
        <color indexed="8"/>
        <name val="Times New Roman"/>
        <family val="1"/>
      </font>
      <alignment wrapText="0"/>
    </dxf>
  </rfmt>
  <rcc rId="14282" sId="1" odxf="1" dxf="1">
    <nc r="C631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4283" sId="1" odxf="1" dxf="1">
    <nc r="D631" t="inlineStr">
      <is>
        <t>13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4284" sId="1" odxf="1" dxf="1">
    <nc r="E631" t="inlineStr">
      <is>
        <t>99900 9T001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631" start="0" length="0">
    <dxf>
      <font>
        <i/>
        <name val="Times New Roman"/>
        <family val="1"/>
      </font>
    </dxf>
  </rfmt>
  <rcc rId="14285" sId="1" odxf="1" dxf="1">
    <nc r="G631">
      <f>SUM(G632:G633)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4286" sId="1" odxf="1" dxf="1">
    <nc r="A632" t="inlineStr">
      <is>
        <t>Закупка товаров, работ, услуг в целях капитального ремонта государственного (муниципального) имущества</t>
      </is>
    </nc>
    <odxf>
      <font>
        <name val="Times New Roman"/>
        <family val="1"/>
      </font>
      <alignment vertical="top"/>
    </odxf>
    <ndxf>
      <font>
        <color indexed="8"/>
        <name val="Times New Roman"/>
        <family val="1"/>
      </font>
      <alignment vertical="center"/>
    </ndxf>
  </rcc>
  <rfmt sheetId="1" sqref="B632" start="0" length="0">
    <dxf>
      <font>
        <color indexed="8"/>
        <name val="Times New Roman"/>
        <family val="1"/>
      </font>
      <alignment wrapText="0"/>
    </dxf>
  </rfmt>
  <rcc rId="14287" sId="1">
    <nc r="C632" t="inlineStr">
      <is>
        <t>01</t>
      </is>
    </nc>
  </rcc>
  <rcc rId="14288" sId="1">
    <nc r="D632" t="inlineStr">
      <is>
        <t>13</t>
      </is>
    </nc>
  </rcc>
  <rcc rId="14289" sId="1">
    <nc r="E632" t="inlineStr">
      <is>
        <t>99900 9T001</t>
      </is>
    </nc>
  </rcc>
  <rcc rId="14290" sId="1">
    <nc r="F632" t="inlineStr">
      <is>
        <t>243</t>
      </is>
    </nc>
  </rcc>
  <rcc rId="14291" sId="1">
    <nc r="H632">
      <v>9321</v>
    </nc>
  </rcc>
  <rcc rId="14292" sId="1">
    <nc r="A633" t="inlineStr">
      <is>
        <t>Прочая закупка товаров, работ и услуг</t>
      </is>
    </nc>
  </rcc>
  <rfmt sheetId="1" sqref="B633" start="0" length="0">
    <dxf>
      <font>
        <color indexed="8"/>
        <name val="Times New Roman"/>
        <family val="1"/>
      </font>
      <alignment wrapText="0"/>
    </dxf>
  </rfmt>
  <rcc rId="14293" sId="1">
    <nc r="C633" t="inlineStr">
      <is>
        <t>01</t>
      </is>
    </nc>
  </rcc>
  <rcc rId="14294" sId="1">
    <nc r="D633" t="inlineStr">
      <is>
        <t>13</t>
      </is>
    </nc>
  </rcc>
  <rcc rId="14295" sId="1">
    <nc r="E633" t="inlineStr">
      <is>
        <t>99900 9T001</t>
      </is>
    </nc>
  </rcc>
  <rcc rId="14296" sId="1">
    <nc r="F633" t="inlineStr">
      <is>
        <t>244</t>
      </is>
    </nc>
  </rcc>
  <rcc rId="14297" sId="1">
    <nc r="H633">
      <v>9321</v>
    </nc>
  </rcc>
  <rcc rId="14298" sId="1" numFmtId="4">
    <nc r="G632">
      <v>949.99163999999996</v>
    </nc>
  </rcc>
  <rcc rId="14299" sId="1" numFmtId="4">
    <nc r="G633">
      <v>441.25</v>
    </nc>
  </rcc>
  <rcc rId="14300" sId="1">
    <oc r="G623">
      <f>G624</f>
    </oc>
    <nc r="G623">
      <f>G624+G631</f>
    </nc>
  </rcc>
  <rcc rId="14301" sId="1">
    <nc r="B631" t="inlineStr">
      <is>
        <t>977</t>
      </is>
    </nc>
  </rcc>
  <rcc rId="14302" sId="1">
    <nc r="B632" t="inlineStr">
      <is>
        <t>977</t>
      </is>
    </nc>
  </rcc>
  <rcc rId="14303" sId="1">
    <nc r="B633" t="inlineStr">
      <is>
        <t>977</t>
      </is>
    </nc>
  </rcc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87" sId="1" numFmtId="4">
    <nc r="G349">
      <v>15413.6</v>
    </nc>
  </rcc>
  <rcc rId="5488" sId="1">
    <oc r="G567">
      <f>1205556+15795.13+84+2336.9+308.9</f>
    </oc>
    <nc r="G567">
      <f>1205556+15795.13+84+2336.9+308.9+15413.6</f>
    </nc>
  </rcc>
</revisions>
</file>

<file path=xl/revisions/revisionLog4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632:G632">
    <dxf>
      <fill>
        <patternFill>
          <bgColor rgb="FFFFFF00"/>
        </patternFill>
      </fill>
    </dxf>
  </rfmt>
</revisions>
</file>

<file path=xl/revisions/revisionLog4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4304" sId="1" ref="A79:XFD79" action="insertRow"/>
  <rrc rId="14305" sId="1" ref="A79:XFD79" action="deleteRow">
    <rfmt sheetId="1" xfDxf="1" sqref="A79:XFD79" start="0" length="0">
      <dxf>
        <font>
          <b/>
          <name val="Times New Roman CYR"/>
          <family val="1"/>
        </font>
        <alignment wrapText="1"/>
      </dxf>
    </rfmt>
    <rfmt sheetId="1" sqref="A79" start="0" length="0">
      <dxf>
        <font>
          <b val="0"/>
          <color indexed="8"/>
          <name val="Times New Roman"/>
          <family val="1"/>
        </font>
        <fill>
          <patternFill patternType="solid"/>
        </fill>
        <alignment horizontal="left" vertical="center"/>
      </dxf>
    </rfmt>
    <rfmt sheetId="1" sqref="B79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79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9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79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79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79" start="0" length="0">
      <dxf>
        <font>
          <b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4306" sId="1" numFmtId="4">
    <oc r="G457">
      <v>10449.620000000001</v>
    </oc>
    <nc r="G457">
      <v>10900.89</v>
    </nc>
  </rcc>
  <rcc rId="14307" sId="1">
    <oc r="H457">
      <v>10449.620000000001</v>
    </oc>
    <nc r="H457">
      <v>10900.89</v>
    </nc>
  </rcc>
  <rrc rId="14308" sId="1" ref="A454:XFD454" action="insertRow"/>
  <rrc rId="14309" sId="1" ref="A454:XFD454" action="insertRow"/>
  <rcc rId="14310" sId="1" odxf="1" dxf="1">
    <nc r="A454" t="inlineStr">
      <is>
        <t>Поддержка отрасли культуры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4311" sId="1" odxf="1" dxf="1">
    <nc r="A455" t="inlineStr">
      <is>
        <t>Субсидии бюджетным учреждениям на иные цели</t>
      </is>
    </nc>
    <odxf>
      <alignment vertical="top"/>
    </odxf>
    <ndxf>
      <alignment vertical="center"/>
    </ndxf>
  </rcc>
  <rcc rId="14312" sId="1" odxf="1" dxf="1">
    <nc r="B454" t="inlineStr">
      <is>
        <t>973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4313" sId="1" odxf="1" dxf="1">
    <nc r="C454" t="inlineStr">
      <is>
        <t>08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4314" sId="1" odxf="1" dxf="1">
    <nc r="D454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4315" sId="1">
    <nc r="E454" t="inlineStr">
      <is>
        <t>08101 L5190</t>
      </is>
    </nc>
  </rcc>
  <rfmt sheetId="1" sqref="C454:E454" start="0" length="2147483647">
    <dxf>
      <font>
        <i val="0"/>
      </font>
    </dxf>
  </rfmt>
  <rfmt sheetId="1" sqref="C454:E454" start="0" length="2147483647">
    <dxf>
      <font>
        <i/>
      </font>
    </dxf>
  </rfmt>
  <rcc rId="14316" sId="1">
    <nc r="B455" t="inlineStr">
      <is>
        <t>973</t>
      </is>
    </nc>
  </rcc>
  <rcc rId="14317" sId="1">
    <nc r="C455" t="inlineStr">
      <is>
        <t>08</t>
      </is>
    </nc>
  </rcc>
  <rcc rId="14318" sId="1">
    <nc r="D455" t="inlineStr">
      <is>
        <t>01</t>
      </is>
    </nc>
  </rcc>
  <rcc rId="14319" sId="1">
    <nc r="E455" t="inlineStr">
      <is>
        <t>08101 L5190</t>
      </is>
    </nc>
  </rcc>
  <rcc rId="14320" sId="1">
    <nc r="F455" t="inlineStr">
      <is>
        <t>612</t>
      </is>
    </nc>
  </rcc>
  <rcc rId="14321" sId="1" numFmtId="4">
    <nc r="G455">
      <v>230.17699999999999</v>
    </nc>
  </rcc>
  <rcc rId="14322" sId="1">
    <nc r="G454">
      <f>G455</f>
    </nc>
  </rcc>
  <rcc rId="14323" sId="1">
    <oc r="G451">
      <f>G458+G452+G456</f>
    </oc>
    <nc r="G451">
      <f>G458+G452+G456+G454</f>
    </nc>
  </rcc>
  <rcc rId="14324" sId="1" numFmtId="4">
    <oc r="G469">
      <v>14456.42</v>
    </oc>
    <nc r="G469">
      <v>15080.72</v>
    </nc>
  </rcc>
</revisions>
</file>

<file path=xl/revisions/revisionLog4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475" start="0" length="2147483647">
    <dxf>
      <font>
        <color rgb="FFFF0000"/>
      </font>
    </dxf>
  </rfmt>
  <rfmt sheetId="1" sqref="G475" start="0" length="2147483647">
    <dxf/>
  </rfmt>
</revisions>
</file>

<file path=xl/revisions/revisionLog4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475" start="0" length="2147483647">
    <dxf>
      <font>
        <color theme="1"/>
      </font>
    </dxf>
  </rfmt>
  <rcc rId="14325" sId="1">
    <oc r="E561" t="inlineStr">
      <is>
        <t>09301 L2290</t>
      </is>
    </oc>
    <nc r="E561" t="inlineStr">
      <is>
        <t>09301 L0810</t>
      </is>
    </nc>
  </rcc>
  <rcc rId="14326" sId="1">
    <oc r="E563" t="inlineStr">
      <is>
        <t>09301 L0810</t>
      </is>
    </oc>
    <nc r="E563" t="inlineStr">
      <is>
        <t>09301 L2290</t>
      </is>
    </nc>
  </rcc>
</revisions>
</file>

<file path=xl/revisions/revisionLog4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327" sId="1">
    <oc r="E672" t="inlineStr">
      <is>
        <t>9990072Б60</t>
      </is>
    </oc>
    <nc r="E672" t="inlineStr">
      <is>
        <t>99900 72Б60</t>
      </is>
    </nc>
  </rcc>
  <rcc rId="14328" sId="1">
    <oc r="E673" t="inlineStr">
      <is>
        <t>9990072Б60</t>
      </is>
    </oc>
    <nc r="E673" t="inlineStr">
      <is>
        <t>99900 72Б60</t>
      </is>
    </nc>
  </rcc>
</revisions>
</file>

<file path=xl/revisions/revisionLog4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329" sId="1" numFmtId="4">
    <oc r="G27">
      <v>845</v>
    </oc>
    <nc r="G27">
      <v>913.2</v>
    </nc>
  </rcc>
  <rcc rId="14330" sId="1" numFmtId="4">
    <oc r="G29">
      <v>255.2</v>
    </oc>
    <nc r="G29">
      <v>273.3</v>
    </nc>
  </rcc>
  <rcc rId="14331" sId="1" numFmtId="4">
    <oc r="G33">
      <v>1741.2</v>
    </oc>
    <nc r="G33">
      <v>1932.7</v>
    </nc>
  </rcc>
  <rcc rId="14332" sId="1" numFmtId="4">
    <oc r="G35">
      <v>525.79999999999995</v>
    </oc>
    <nc r="G35">
      <v>583.6</v>
    </nc>
  </rcc>
  <rcc rId="14333" sId="1" numFmtId="4">
    <oc r="G42">
      <v>2176.4</v>
    </oc>
    <nc r="G42">
      <v>2415.8000000000002</v>
    </nc>
  </rcc>
  <rcc rId="14334" sId="1" numFmtId="4">
    <oc r="G43">
      <v>657.3</v>
    </oc>
    <nc r="G43">
      <v>731.6</v>
    </nc>
  </rcc>
  <rcc rId="14335" sId="1" numFmtId="4">
    <oc r="G48">
      <v>10757.3</v>
    </oc>
    <nc r="G48">
      <v>12012.2</v>
    </nc>
  </rcc>
  <rcc rId="14336" sId="1" numFmtId="4">
    <oc r="G49">
      <v>3248.6</v>
    </oc>
    <nc r="G49">
      <v>3629.8</v>
    </nc>
  </rcc>
  <rcc rId="14337" sId="1" numFmtId="4">
    <oc r="G60">
      <v>449</v>
    </oc>
    <nc r="G60">
      <v>409</v>
    </nc>
  </rcc>
  <rcc rId="14338" sId="1" numFmtId="4">
    <oc r="G99">
      <v>241.9</v>
    </oc>
    <nc r="G99">
      <v>483.7</v>
    </nc>
  </rcc>
  <rcc rId="14339" sId="1" numFmtId="4">
    <oc r="G100">
      <v>73.099999999999994</v>
    </oc>
    <nc r="G100">
      <v>146.114</v>
    </nc>
  </rcc>
  <rcc rId="14340" sId="1" numFmtId="4">
    <oc r="G119">
      <v>19501.652529999999</v>
    </oc>
    <nc r="G119">
      <v>10251.850689999999</v>
    </nc>
  </rcc>
  <rcc rId="14341" sId="1" numFmtId="4">
    <oc r="G122">
      <v>180</v>
    </oc>
    <nc r="G122">
      <v>680</v>
    </nc>
  </rcc>
  <rcc rId="14342" sId="1" numFmtId="4">
    <oc r="G124">
      <v>2236.5</v>
    </oc>
    <nc r="G124">
      <v>2451.5</v>
    </nc>
  </rcc>
  <rcc rId="14343" sId="1" numFmtId="4">
    <oc r="G127">
      <v>15924.2</v>
    </oc>
    <nc r="G127">
      <v>17747.099999999999</v>
    </nc>
  </rcc>
  <rcc rId="14344" sId="1" numFmtId="4">
    <oc r="G129">
      <v>4809.1000000000004</v>
    </oc>
    <nc r="G129">
      <v>5353</v>
    </nc>
  </rcc>
  <rcc rId="14345" sId="1" numFmtId="4">
    <oc r="G131">
      <v>7194.9473200000002</v>
    </oc>
    <nc r="G131">
      <v>7278.5473199999997</v>
    </nc>
  </rcc>
</revisions>
</file>

<file path=xl/revisions/revisionLog4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346" sId="1" numFmtId="4">
    <oc r="G224">
      <v>124377.62076000001</v>
    </oc>
    <nc r="G224">
      <v>126159.52076</v>
    </nc>
  </rcc>
  <rcc rId="14347" sId="1" numFmtId="4">
    <oc r="G245">
      <v>178005.6</v>
    </oc>
    <nc r="G245">
      <v>179985.6</v>
    </nc>
  </rcc>
  <rcc rId="14348" sId="1" numFmtId="4">
    <oc r="G269">
      <v>11420.556920000001</v>
    </oc>
    <nc r="G269">
      <v>12325.156919999999</v>
    </nc>
  </rcc>
  <rcc rId="14349" sId="1" numFmtId="4">
    <oc r="G270">
      <v>22251.544860000002</v>
    </oc>
    <nc r="G270">
      <v>24325.44486</v>
    </nc>
  </rcc>
  <rcc rId="14350" sId="1" numFmtId="4">
    <oc r="G302">
      <v>826.2</v>
    </oc>
    <nc r="G302">
      <v>857.6</v>
    </nc>
  </rcc>
  <rcc rId="14351" sId="1" numFmtId="4">
    <oc r="G303">
      <v>249.5</v>
    </oc>
    <nc r="G303">
      <v>259</v>
    </nc>
  </rcc>
  <rcc rId="14352" sId="1" numFmtId="4">
    <oc r="G315">
      <v>25428.87746</v>
    </oc>
    <nc r="G315">
      <v>29238.87746</v>
    </nc>
  </rcc>
  <rcc rId="14353" sId="1" numFmtId="4">
    <oc r="G316">
      <v>7415.4</v>
    </oc>
    <nc r="G316">
      <v>8565.5</v>
    </nc>
  </rcc>
  <rcc rId="14354" sId="1" numFmtId="4">
    <oc r="G340">
      <v>6087.3</v>
    </oc>
    <nc r="G340">
      <v>6847.5</v>
    </nc>
  </rcc>
  <rcc rId="14355" sId="1" numFmtId="4">
    <oc r="G342">
      <v>1838.3</v>
    </oc>
    <nc r="G342">
      <v>2063</v>
    </nc>
  </rcc>
  <rcc rId="14356" sId="1" numFmtId="4">
    <oc r="G344">
      <v>470.96019999999999</v>
    </oc>
    <nc r="G344">
      <v>290.96019999999999</v>
    </nc>
  </rcc>
  <rcc rId="14357" sId="1" numFmtId="4">
    <oc r="G347">
      <v>2199.6999999999998</v>
    </oc>
    <nc r="G347">
      <v>4399.3999999999996</v>
    </nc>
  </rcc>
  <rcc rId="14358" sId="1" numFmtId="4">
    <oc r="G348">
      <v>664.3</v>
    </oc>
    <nc r="G348">
      <v>1328</v>
    </nc>
  </rcc>
  <rcc rId="14359" sId="1" numFmtId="4">
    <oc r="G349">
      <v>347.53300000000002</v>
    </oc>
    <nc r="G349">
      <v>527.53300000000002</v>
    </nc>
  </rcc>
  <rcc rId="14360" sId="1" numFmtId="4">
    <oc r="G372">
      <v>3100</v>
    </oc>
    <nc r="G372">
      <v>31080</v>
    </nc>
  </rcc>
  <rcc rId="14361" sId="1" numFmtId="4">
    <oc r="G380">
      <v>5337.7</v>
    </oc>
    <nc r="G380">
      <v>5924.8</v>
    </nc>
  </rcc>
  <rcc rId="14362" sId="1" numFmtId="4">
    <oc r="G382">
      <v>1612</v>
    </oc>
    <nc r="G382">
      <v>1786.7</v>
    </nc>
  </rcc>
  <rcc rId="14363" sId="1" numFmtId="4">
    <oc r="G607">
      <v>2096.3000000000002</v>
    </oc>
    <nc r="G607">
      <v>2326.4</v>
    </nc>
  </rcc>
  <rcc rId="14364" sId="1" numFmtId="4">
    <oc r="G609">
      <v>633.05600000000004</v>
    </oc>
    <nc r="G609">
      <v>701.85599999999999</v>
    </nc>
  </rcc>
  <rcc rId="14365" sId="1" numFmtId="4">
    <oc r="G628">
      <v>5157.6000000000004</v>
    </oc>
    <nc r="G628">
      <v>5724.9</v>
    </nc>
  </rcc>
  <rcc rId="14366" sId="1" numFmtId="4">
    <oc r="G630">
      <v>1554.8965599999999</v>
    </oc>
    <nc r="G630">
      <v>1727.09656</v>
    </nc>
  </rcc>
  <rcc rId="14367" sId="1" numFmtId="4">
    <oc r="G688">
      <v>690.45600000000002</v>
    </oc>
    <nc r="G688">
      <v>1003.3595299999999</v>
    </nc>
  </rcc>
  <rcc rId="14368" sId="1" numFmtId="4">
    <oc r="G701">
      <v>422.6</v>
    </oc>
    <nc r="G701">
      <v>544.79999999999995</v>
    </nc>
  </rcc>
  <rcc rId="14369" sId="1" numFmtId="4">
    <oc r="G702">
      <v>127.6</v>
    </oc>
    <nc r="G702">
      <v>164.5</v>
    </nc>
  </rcc>
</revisions>
</file>

<file path=xl/revisions/revisionLog4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370" sId="1" numFmtId="4">
    <oc r="G136">
      <v>41</v>
    </oc>
    <nc r="G136">
      <v>81</v>
    </nc>
  </rcc>
  <rcc rId="14371" sId="1" numFmtId="4">
    <oc r="G264">
      <f>1760.006+109.30305+105</f>
    </oc>
    <nc r="G264">
      <v>2224.3090499999998</v>
    </nc>
  </rcc>
  <rcc rId="14372" sId="1" numFmtId="4">
    <oc r="G269">
      <v>12325.156919999999</v>
    </oc>
    <nc r="G269">
      <v>12328.156919999999</v>
    </nc>
  </rcc>
</revisions>
</file>

<file path=xl/revisions/revisionLog4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373" sId="1" numFmtId="4">
    <oc r="G348">
      <v>1328</v>
    </oc>
    <nc r="G348">
      <v>1328.6</v>
    </nc>
  </rcc>
</revisions>
</file>

<file path=xl/revisions/revisionLog4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4374" sId="1" ref="A654:XFD656" action="insertRow"/>
  <rcc rId="14375" sId="1" odxf="1" dxf="1">
    <nc r="A654" t="inlineStr">
      <is>
        <t>Непрограммные расходы</t>
      </is>
    </nc>
    <odxf>
      <font>
        <b val="0"/>
        <name val="Times New Roman"/>
        <family val="1"/>
      </font>
      <alignment horizontal="left" vertical="top"/>
    </odxf>
    <ndxf>
      <font>
        <b/>
        <name val="Times New Roman"/>
        <family val="1"/>
      </font>
      <alignment horizontal="general" vertical="center"/>
    </ndxf>
  </rcc>
  <rcc rId="14376" sId="1" odxf="1" dxf="1">
    <nc r="B654" t="inlineStr">
      <is>
        <t>977</t>
      </is>
    </nc>
    <odxf>
      <font>
        <b val="0"/>
        <color indexed="8"/>
        <name val="Times New Roman"/>
        <family val="1"/>
      </font>
      <alignment wrapText="0"/>
    </odxf>
    <ndxf>
      <font>
        <b/>
        <color indexed="8"/>
        <name val="Times New Roman"/>
        <family val="1"/>
      </font>
      <alignment wrapText="1"/>
    </ndxf>
  </rcc>
  <rfmt sheetId="1" sqref="C654" start="0" length="0">
    <dxf>
      <font>
        <b/>
        <name val="Times New Roman"/>
        <family val="1"/>
      </font>
    </dxf>
  </rfmt>
  <rfmt sheetId="1" sqref="D654" start="0" length="0">
    <dxf>
      <font>
        <b/>
        <name val="Times New Roman"/>
        <family val="1"/>
      </font>
    </dxf>
  </rfmt>
  <rcc rId="14377" sId="1" odxf="1" dxf="1">
    <nc r="E654" t="inlineStr">
      <is>
        <t>99900 00000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F654" start="0" length="0">
    <dxf>
      <fill>
        <patternFill patternType="solid">
          <bgColor theme="0"/>
        </patternFill>
      </fill>
    </dxf>
  </rfmt>
  <rcc rId="14378" sId="1" odxf="1" dxf="1">
    <nc r="G654">
      <f>G655</f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theme="0"/>
        </patternFill>
      </fill>
    </ndxf>
  </rcc>
  <rfmt sheetId="1" sqref="H654" start="0" length="0">
    <dxf>
      <font>
        <b/>
        <i val="0"/>
        <name val="Times New Roman CYR"/>
        <family val="1"/>
      </font>
    </dxf>
  </rfmt>
  <rfmt sheetId="1" sqref="I654" start="0" length="0">
    <dxf>
      <font>
        <b/>
        <i val="0"/>
        <name val="Times New Roman CYR"/>
        <family val="1"/>
      </font>
    </dxf>
  </rfmt>
  <rfmt sheetId="1" sqref="J654" start="0" length="0">
    <dxf>
      <font>
        <b/>
        <i val="0"/>
        <name val="Times New Roman CYR"/>
        <family val="1"/>
      </font>
    </dxf>
  </rfmt>
  <rfmt sheetId="1" sqref="K654" start="0" length="0">
    <dxf>
      <font>
        <b/>
        <i val="0"/>
        <name val="Times New Roman CYR"/>
        <family val="1"/>
      </font>
    </dxf>
  </rfmt>
  <rfmt sheetId="1" sqref="L654" start="0" length="0">
    <dxf>
      <font>
        <b/>
        <i val="0"/>
        <name val="Times New Roman CYR"/>
        <family val="1"/>
      </font>
    </dxf>
  </rfmt>
  <rfmt sheetId="1" sqref="A654:XFD654" start="0" length="0">
    <dxf>
      <font>
        <b/>
        <i val="0"/>
        <name val="Times New Roman CYR"/>
        <family val="1"/>
      </font>
    </dxf>
  </rfmt>
  <rcc rId="14379" sId="1" odxf="1" dxf="1">
    <nc r="A655" t="inlineStr">
      <is>
        <t>Финансовое обеспечение дорожной деятельности в рамках реализации национального проекта «Безопасные и качественные автомобильные дороги» (агломерация, софинансирование из республиканского бюджета, субсидии муниципальным образованиям)</t>
      </is>
    </nc>
    <odxf>
      <font>
        <i val="0"/>
        <name val="Times New Roman"/>
        <family val="1"/>
      </font>
      <fill>
        <patternFill patternType="none">
          <bgColor indexed="65"/>
        </patternFill>
      </fill>
      <alignment vertical="top"/>
      <border outline="0">
        <left style="thin">
          <color indexed="64"/>
        </left>
      </border>
    </odxf>
    <ndxf>
      <font>
        <i/>
        <color indexed="8"/>
        <name val="Times New Roman"/>
        <family val="1"/>
      </font>
      <fill>
        <patternFill patternType="solid">
          <bgColor theme="0"/>
        </patternFill>
      </fill>
      <alignment vertical="center"/>
      <border outline="0">
        <left/>
      </border>
    </ndxf>
  </rcc>
  <rcc rId="14380" sId="1" odxf="1" dxf="1">
    <nc r="B655" t="inlineStr">
      <is>
        <t>977</t>
      </is>
    </nc>
    <odxf>
      <font>
        <i val="0"/>
        <color indexed="8"/>
        <name val="Times New Roman"/>
        <family val="1"/>
      </font>
      <fill>
        <patternFill patternType="none">
          <bgColor indexed="65"/>
        </patternFill>
      </fill>
      <alignment wrapText="0"/>
    </odxf>
    <ndxf>
      <font>
        <i/>
        <color indexed="8"/>
        <name val="Times New Roman"/>
        <family val="1"/>
      </font>
      <fill>
        <patternFill patternType="solid">
          <bgColor theme="0"/>
        </patternFill>
      </fill>
      <alignment wrapText="1"/>
    </ndxf>
  </rcc>
  <rfmt sheetId="1" sqref="C655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fmt sheetId="1" sqref="D655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fmt sheetId="1" sqref="E655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fmt sheetId="1" sqref="F655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cc rId="14381" sId="1" odxf="1" dxf="1">
    <nc r="G655">
      <f>G656</f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fmt sheetId="1" sqref="H655" start="0" length="0">
    <dxf>
      <fill>
        <patternFill patternType="solid">
          <bgColor rgb="FFFFFF00"/>
        </patternFill>
      </fill>
    </dxf>
  </rfmt>
  <rfmt sheetId="1" sqref="I655" start="0" length="0">
    <dxf>
      <fill>
        <patternFill patternType="solid">
          <bgColor rgb="FFFFFF00"/>
        </patternFill>
      </fill>
    </dxf>
  </rfmt>
  <rfmt sheetId="1" sqref="J655" start="0" length="0">
    <dxf>
      <fill>
        <patternFill patternType="solid">
          <bgColor rgb="FFFFFF00"/>
        </patternFill>
      </fill>
    </dxf>
  </rfmt>
  <rfmt sheetId="1" sqref="K655" start="0" length="0">
    <dxf>
      <fill>
        <patternFill patternType="solid">
          <bgColor rgb="FFFFFF00"/>
        </patternFill>
      </fill>
    </dxf>
  </rfmt>
  <rfmt sheetId="1" sqref="L655" start="0" length="0">
    <dxf>
      <fill>
        <patternFill patternType="solid">
          <bgColor rgb="FFFFFF00"/>
        </patternFill>
      </fill>
    </dxf>
  </rfmt>
  <rfmt sheetId="1" sqref="A655:XFD655" start="0" length="0">
    <dxf>
      <fill>
        <patternFill patternType="solid">
          <bgColor rgb="FFFFFF00"/>
        </patternFill>
      </fill>
    </dxf>
  </rfmt>
  <rcc rId="14382" sId="1" odxf="1" dxf="1">
    <nc r="A656" t="inlineStr">
      <is>
        <t>Иные межбюджетные трансферты</t>
      </is>
    </nc>
    <odxf>
      <font>
        <name val="Times New Roman"/>
        <family val="1"/>
      </font>
      <alignment vertical="top"/>
    </odxf>
    <ndxf>
      <font>
        <color indexed="8"/>
        <name val="Times New Roman"/>
        <family val="1"/>
      </font>
      <alignment vertical="center"/>
    </ndxf>
  </rcc>
  <rcc rId="14383" sId="1" odxf="1" dxf="1">
    <nc r="B656" t="inlineStr">
      <is>
        <t>977</t>
      </is>
    </nc>
    <odxf>
      <font>
        <color indexed="8"/>
        <name val="Times New Roman"/>
        <family val="1"/>
      </font>
      <fill>
        <patternFill patternType="none">
          <bgColor indexed="65"/>
        </patternFill>
      </fill>
      <alignment wrapText="0"/>
    </odxf>
    <ndxf>
      <font>
        <color indexed="8"/>
        <name val="Times New Roman"/>
        <family val="1"/>
      </font>
      <fill>
        <patternFill patternType="solid">
          <bgColor theme="0"/>
        </patternFill>
      </fill>
      <alignment wrapText="1"/>
    </ndxf>
  </rcc>
  <rfmt sheetId="1" sqref="C656" start="0" length="0">
    <dxf>
      <fill>
        <patternFill patternType="solid">
          <bgColor theme="0"/>
        </patternFill>
      </fill>
    </dxf>
  </rfmt>
  <rfmt sheetId="1" sqref="D656" start="0" length="0">
    <dxf>
      <fill>
        <patternFill patternType="solid">
          <bgColor theme="0"/>
        </patternFill>
      </fill>
    </dxf>
  </rfmt>
  <rfmt sheetId="1" sqref="E656" start="0" length="0">
    <dxf>
      <fill>
        <patternFill patternType="solid">
          <bgColor theme="0"/>
        </patternFill>
      </fill>
    </dxf>
  </rfmt>
  <rfmt sheetId="1" sqref="F656" start="0" length="0">
    <dxf>
      <fill>
        <patternFill patternType="solid">
          <bgColor theme="0"/>
        </patternFill>
      </fill>
    </dxf>
  </rfmt>
  <rfmt sheetId="1" sqref="G656" start="0" length="0">
    <dxf>
      <fill>
        <patternFill patternType="solid">
          <bgColor theme="0"/>
        </patternFill>
      </fill>
    </dxf>
  </rfmt>
  <rcc rId="14384" sId="1" odxf="1" dxf="1">
    <nc r="H656">
      <v>108862.1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fmt sheetId="1" sqref="I656" start="0" length="0">
    <dxf>
      <fill>
        <patternFill patternType="solid">
          <bgColor rgb="FFFFFF00"/>
        </patternFill>
      </fill>
    </dxf>
  </rfmt>
  <rfmt sheetId="1" sqref="J656" start="0" length="0">
    <dxf>
      <fill>
        <patternFill patternType="solid">
          <bgColor rgb="FFFFFF00"/>
        </patternFill>
      </fill>
    </dxf>
  </rfmt>
  <rfmt sheetId="1" sqref="K656" start="0" length="0">
    <dxf>
      <fill>
        <patternFill patternType="solid">
          <bgColor rgb="FFFFFF00"/>
        </patternFill>
      </fill>
    </dxf>
  </rfmt>
  <rfmt sheetId="1" sqref="L656" start="0" length="0">
    <dxf>
      <fill>
        <patternFill patternType="solid">
          <bgColor rgb="FFFFFF00"/>
        </patternFill>
      </fill>
    </dxf>
  </rfmt>
  <rfmt sheetId="1" sqref="A656:XFD656" start="0" length="0">
    <dxf>
      <fill>
        <patternFill patternType="solid">
          <bgColor rgb="FFFFFF00"/>
        </patternFill>
      </fill>
    </dxf>
  </rfmt>
  <rcc rId="14385" sId="1">
    <nc r="C654" t="inlineStr">
      <is>
        <t>05</t>
      </is>
    </nc>
  </rcc>
  <rcc rId="14386" sId="1">
    <nc r="D654" t="inlineStr">
      <is>
        <t>02</t>
      </is>
    </nc>
  </rcc>
  <rcc rId="14387" sId="1">
    <nc r="C655" t="inlineStr">
      <is>
        <t>05</t>
      </is>
    </nc>
  </rcc>
  <rcc rId="14388" sId="1">
    <nc r="D655" t="inlineStr">
      <is>
        <t>02</t>
      </is>
    </nc>
  </rcc>
  <rcc rId="14389" sId="1">
    <nc r="C656" t="inlineStr">
      <is>
        <t>05</t>
      </is>
    </nc>
  </rcc>
  <rcc rId="14390" sId="1">
    <nc r="D656" t="inlineStr">
      <is>
        <t>02</t>
      </is>
    </nc>
  </rcc>
  <rcc rId="14391" sId="1">
    <nc r="E655" t="inlineStr">
      <is>
        <t>99900 82900</t>
      </is>
    </nc>
  </rcc>
  <rcc rId="14392" sId="1">
    <nc r="E656" t="inlineStr">
      <is>
        <t>99900 82900</t>
      </is>
    </nc>
  </rcc>
  <rcc rId="14393" sId="1">
    <nc r="F656" t="inlineStr">
      <is>
        <t>811</t>
      </is>
    </nc>
  </rcc>
  <rcc rId="14394" sId="1">
    <oc r="G649">
      <f>G652</f>
    </oc>
    <nc r="G649">
      <f>G650+G654</f>
    </nc>
  </rcc>
  <rcc rId="14395" sId="1" numFmtId="4">
    <nc r="G656">
      <v>8219.9</v>
    </nc>
  </rcc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89" sId="1">
    <oc r="E98" t="inlineStr">
      <is>
        <t>99900  71050</t>
      </is>
    </oc>
    <nc r="E98" t="inlineStr">
      <is>
        <t>99900 71050</t>
      </is>
    </nc>
  </rcc>
  <rcc rId="5490" sId="1" numFmtId="30">
    <oc r="B379">
      <v>968</v>
    </oc>
    <nc r="B379" t="inlineStr">
      <is>
        <t>971</t>
      </is>
    </nc>
  </rcc>
  <rcc rId="5491" sId="1" numFmtId="30">
    <oc r="B378">
      <v>968</v>
    </oc>
    <nc r="B378" t="inlineStr">
      <is>
        <t>971</t>
      </is>
    </nc>
  </rcc>
  <rcc rId="5492" sId="1">
    <oc r="E100" t="inlineStr">
      <is>
        <t>99900  73100</t>
      </is>
    </oc>
    <nc r="E100" t="inlineStr">
      <is>
        <t>99900 73100</t>
      </is>
    </nc>
  </rcc>
  <rcc rId="5493" sId="1">
    <oc r="E544" t="inlineStr">
      <is>
        <t>99900  73070</t>
      </is>
    </oc>
    <nc r="E544" t="inlineStr">
      <is>
        <t>99900 73070</t>
      </is>
    </nc>
  </rcc>
</revisions>
</file>

<file path=xl/revisions/revisionLog4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396" sId="1" xfDxf="1" dxf="1">
    <oc r="A656" t="inlineStr">
      <is>
        <t>Иные межбюджетные трансферты</t>
      </is>
    </oc>
    <nc r="A656" t="inlineStr">
      <is>
        <t>Субсидии на возмещение недополученных доходов и (или) возмещение фактически понесенных затрат в связи с производством (реализацией) товаров, выполнением работ, оказанием услуг</t>
      </is>
    </nc>
    <ndxf>
      <font>
        <color indexed="8"/>
        <name val="Times New Roman"/>
        <family val="1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397" sId="1" odxf="1" dxf="1">
    <oc r="A655" t="inlineStr">
      <is>
        <t>Финансовое обеспечение дорожной деятельности в рамках реализации национального проекта «Безопасные и качественные автомобильные дороги» (агломерация, софинансирование из республиканского бюджета, субсидии муниципальным образованиям)</t>
      </is>
    </oc>
    <nc r="A655" t="inlineStr">
      <is>
        <t>Прочие мероприятия , связанные с выполнением обязательств ОМСУ</t>
      </is>
    </nc>
    <odxf>
      <font>
        <color indexed="8"/>
        <name val="Times New Roman"/>
        <family val="1"/>
      </font>
      <fill>
        <patternFill patternType="solid">
          <bgColor theme="0"/>
        </patternFill>
      </fill>
      <alignment horizontal="left" vertical="center"/>
      <border outline="0">
        <left/>
      </border>
    </odxf>
    <ndxf>
      <font>
        <color indexed="8"/>
        <name val="Times New Roman"/>
        <family val="1"/>
      </font>
      <fill>
        <patternFill patternType="none">
          <bgColor indexed="65"/>
        </patternFill>
      </fill>
      <alignment horizontal="general" vertical="top"/>
      <border outline="0">
        <left style="thin">
          <color indexed="64"/>
        </left>
      </border>
    </ndxf>
  </rcc>
  <rcv guid="{F5AA4F86-B486-4943-8417-E7BB5F004EDE}" action="delete"/>
  <rdn rId="0" localSheetId="1" customView="1" name="Z_F5AA4F86_B486_4943_8417_E7BB5F004EDE_.wvu.PrintArea" hidden="1" oldHidden="1">
    <formula>Ведом.структура!$A$5:$G$706</formula>
    <oldFormula>Ведом.структура!$A$5:$G$706</oldFormula>
  </rdn>
  <rdn rId="0" localSheetId="1" customView="1" name="Z_F5AA4F86_B486_4943_8417_E7BB5F004EDE_.wvu.FilterData" hidden="1" oldHidden="1">
    <formula>Ведом.структура!$A$17:$G$714</formula>
    <oldFormula>Ведом.структура!$A$17:$G$714</oldFormula>
  </rdn>
  <rcv guid="{F5AA4F86-B486-4943-8417-E7BB5F004EDE}" action="add"/>
</revisions>
</file>

<file path=xl/revisions/revisionLog4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400" sId="1" numFmtId="4">
    <oc r="G635">
      <v>441.25</v>
    </oc>
    <nc r="G635">
      <v>1391.24164</v>
    </nc>
  </rcc>
  <rcc rId="14401" sId="1" numFmtId="4">
    <oc r="G634">
      <v>949.99163999999996</v>
    </oc>
    <nc r="G634"/>
  </rcc>
  <rrc rId="14402" sId="1" ref="A634:XFD634" action="deleteRow">
    <undo index="65535" exp="area" dr="G634:G635" r="G633" sId="1"/>
    <rfmt sheetId="1" xfDxf="1" sqref="A634:XFD634" start="0" length="0">
      <dxf>
        <font>
          <name val="Times New Roman CYR"/>
          <family val="1"/>
        </font>
        <alignment wrapText="1"/>
      </dxf>
    </rfmt>
    <rcc rId="0" sId="1" dxf="1">
      <nc r="A634" t="inlineStr">
        <is>
          <t>Закупка товаров, работ, услуг в целях капитального ремонта государственного (муниципального) имущества</t>
        </is>
      </nc>
      <ndxf>
        <font>
          <color indexed="8"/>
          <name val="Times New Roman"/>
          <family val="1"/>
        </font>
        <fill>
          <patternFill patternType="solid">
            <bgColor rgb="FFFFFF00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34" t="inlineStr">
        <is>
          <t>977</t>
        </is>
      </nc>
      <ndxf>
        <font>
          <color indexed="8"/>
          <name val="Times New Roman"/>
          <family val="1"/>
        </font>
        <numFmt numFmtId="30" formatCode="@"/>
        <fill>
          <patternFill patternType="solid">
            <bgColor rgb="FFFFFF00"/>
          </patternFill>
        </fill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34" t="inlineStr">
        <is>
          <t>01</t>
        </is>
      </nc>
      <ndxf>
        <font>
          <name val="Times New Roman"/>
          <family val="1"/>
        </font>
        <numFmt numFmtId="30" formatCode="@"/>
        <fill>
          <patternFill patternType="solid">
            <bgColor rgb="FFFFFF0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34" t="inlineStr">
        <is>
          <t>13</t>
        </is>
      </nc>
      <ndxf>
        <font>
          <name val="Times New Roman"/>
          <family val="1"/>
        </font>
        <numFmt numFmtId="30" formatCode="@"/>
        <fill>
          <patternFill patternType="solid">
            <bgColor rgb="FFFFFF0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34" t="inlineStr">
        <is>
          <t>99900 9T001</t>
        </is>
      </nc>
      <ndxf>
        <font>
          <name val="Times New Roman"/>
          <family val="1"/>
        </font>
        <numFmt numFmtId="30" formatCode="@"/>
        <fill>
          <patternFill patternType="solid">
            <bgColor rgb="FFFFFF0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34" t="inlineStr">
        <is>
          <t>243</t>
        </is>
      </nc>
      <ndxf>
        <font>
          <name val="Times New Roman"/>
          <family val="1"/>
        </font>
        <numFmt numFmtId="30" formatCode="@"/>
        <fill>
          <patternFill patternType="solid">
            <bgColor rgb="FFFFFF0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634" start="0" length="0">
      <dxf>
        <font>
          <name val="Times New Roman"/>
          <family val="1"/>
        </font>
        <numFmt numFmtId="165" formatCode="0.00000"/>
        <fill>
          <patternFill patternType="solid">
            <bgColor rgb="FFFFFF0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>
      <nc r="H634">
        <v>9321</v>
      </nc>
    </rcc>
  </rrc>
  <rcc rId="14403" sId="1">
    <oc r="G633">
      <f>SUM(G634:G634)</f>
    </oc>
    <nc r="G633">
      <f>SUM(G634:G634)</f>
    </nc>
  </rcc>
</revisions>
</file>

<file path=xl/revisions/revisionLog4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404" sId="1">
    <oc r="G633">
      <f>SUM(G634:G634)</f>
    </oc>
    <nc r="G633">
      <f>SUM(G634:G634)</f>
    </nc>
  </rcc>
  <rcc rId="14405" sId="1">
    <oc r="H655">
      <v>108862.1</v>
    </oc>
    <nc r="H655"/>
  </rcc>
</revisions>
</file>

<file path=xl/revisions/revisionLog4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406" sId="1" numFmtId="4">
    <oc r="G347">
      <v>4399.3999999999996</v>
    </oc>
    <nc r="G347">
      <v>4399.7</v>
    </nc>
  </rcc>
  <rcc rId="14407" sId="1" numFmtId="4">
    <oc r="G348">
      <v>1328.6</v>
    </oc>
    <nc r="G348">
      <v>1328.585</v>
    </nc>
  </rcc>
</revisions>
</file>

<file path=xl/revisions/revisionLog4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408" sId="1" numFmtId="4">
    <oc r="G438">
      <v>14586.596</v>
    </oc>
    <nc r="G438">
      <v>12586.596</v>
    </nc>
  </rcc>
  <rrc rId="14409" sId="1" ref="A441:XFD442" action="insertRow"/>
  <rcc rId="14410" sId="1" odxf="1" dxf="1">
    <nc r="A441" t="inlineStr">
      <is>
        <t>Исполнение расходных обязательств муниципальных районов (городских округов)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4411" sId="1" odxf="1" dxf="1">
    <nc r="B441" t="inlineStr">
      <is>
        <t>973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4412" sId="1" odxf="1" dxf="1">
    <nc r="C441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4413" sId="1" odxf="1" dxf="1">
    <nc r="D441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4414" sId="1" odxf="1" dxf="1">
    <nc r="E441" t="inlineStr">
      <is>
        <t>08301 S2160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441" start="0" length="0">
    <dxf>
      <font>
        <i/>
        <name val="Times New Roman"/>
        <family val="1"/>
      </font>
    </dxf>
  </rfmt>
  <rcc rId="14415" sId="1" odxf="1" dxf="1">
    <nc r="G441">
      <f>G442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4416" sId="1" odxf="1" dxf="1">
    <nc r="A442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  <odxf>
      <alignment vertical="center"/>
    </odxf>
    <ndxf>
      <alignment vertical="top"/>
    </ndxf>
  </rcc>
  <rcc rId="14417" sId="1">
    <nc r="B442" t="inlineStr">
      <is>
        <t>973</t>
      </is>
    </nc>
  </rcc>
  <rcc rId="14418" sId="1">
    <nc r="C442" t="inlineStr">
      <is>
        <t>07</t>
      </is>
    </nc>
  </rcc>
  <rcc rId="14419" sId="1">
    <nc r="D442" t="inlineStr">
      <is>
        <t>03</t>
      </is>
    </nc>
  </rcc>
  <rcc rId="14420" sId="1">
    <nc r="E442" t="inlineStr">
      <is>
        <t>08301 S2160</t>
      </is>
    </nc>
  </rcc>
  <rcc rId="14421" sId="1">
    <nc r="F442" t="inlineStr">
      <is>
        <t>621</t>
      </is>
    </nc>
  </rcc>
  <rcc rId="14422" sId="1" numFmtId="4">
    <nc r="G442">
      <v>4100</v>
    </nc>
  </rcc>
  <rcc rId="14423" sId="1">
    <oc r="G436">
      <f>G443+G437+G439</f>
    </oc>
    <nc r="G436">
      <f>G443+G437+G439+G441</f>
    </nc>
  </rcc>
</revisions>
</file>

<file path=xl/revisions/revisionLog4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424" sId="1" numFmtId="4">
    <oc r="G455">
      <v>8595.5</v>
    </oc>
    <nc r="G455">
      <v>7495.5</v>
    </nc>
  </rcc>
  <rrc rId="14425" sId="1" ref="A460:XFD461" action="insertRow"/>
  <rcc rId="14426" sId="1" odxf="1" dxf="1">
    <nc r="A460" t="inlineStr">
      <is>
        <t>Исполнение расходных обязательств муниципальных районов (городских округов)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4427" sId="1" odxf="1" dxf="1">
    <nc r="B460" t="inlineStr">
      <is>
        <t>973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4428" sId="1" odxf="1" dxf="1">
    <nc r="C460" t="inlineStr">
      <is>
        <t>08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4429" sId="1" odxf="1" dxf="1">
    <nc r="D460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4430" sId="1" odxf="1" dxf="1">
    <nc r="E460" t="inlineStr">
      <is>
        <t>08101 S2160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460" start="0" length="0">
    <dxf>
      <font>
        <i/>
        <name val="Times New Roman"/>
        <family val="1"/>
      </font>
    </dxf>
  </rfmt>
  <rcc rId="14431" sId="1" odxf="1" dxf="1">
    <nc r="G460">
      <f>G461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14432" sId="1" odxf="1" dxf="1">
    <nc r="A461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  <odxf>
      <alignment vertical="center"/>
    </odxf>
    <ndxf>
      <alignment vertical="top"/>
    </ndxf>
  </rcc>
  <rcc rId="14433" sId="1">
    <nc r="B461" t="inlineStr">
      <is>
        <t>973</t>
      </is>
    </nc>
  </rcc>
  <rcc rId="14434" sId="1">
    <nc r="C461" t="inlineStr">
      <is>
        <t>08</t>
      </is>
    </nc>
  </rcc>
  <rcc rId="14435" sId="1">
    <nc r="D461" t="inlineStr">
      <is>
        <t>01</t>
      </is>
    </nc>
  </rcc>
  <rcc rId="14436" sId="1">
    <nc r="E461" t="inlineStr">
      <is>
        <t>08101 S2160</t>
      </is>
    </nc>
  </rcc>
  <rcc rId="14437" sId="1">
    <nc r="F461" t="inlineStr">
      <is>
        <t>611</t>
      </is>
    </nc>
  </rcc>
  <rfmt sheetId="1" sqref="G461" start="0" length="0">
    <dxf>
      <fill>
        <patternFill patternType="none">
          <bgColor indexed="65"/>
        </patternFill>
      </fill>
    </dxf>
  </rfmt>
  <rcc rId="14438" sId="1" numFmtId="4">
    <nc r="G461">
      <v>1300</v>
    </nc>
  </rcc>
  <rcc rId="14439" sId="1">
    <oc r="G453">
      <f>G462+G454+G458+G456</f>
    </oc>
    <nc r="G453">
      <f>G462+G454+G458+G456+G460</f>
    </nc>
  </rcc>
  <rcc rId="14440" sId="1" numFmtId="4">
    <oc r="G467">
      <v>13981.68785</v>
    </oc>
    <nc r="G467">
      <v>12681.68785</v>
    </nc>
  </rcc>
  <rrc rId="14441" sId="1" ref="A472:XFD473" action="insertRow"/>
  <rcc rId="14442" sId="1" odxf="1" dxf="1">
    <nc r="A472" t="inlineStr">
      <is>
        <t>Исполнение расходных обязательств муниципальных районов (городских округов)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4443" sId="1" odxf="1" dxf="1">
    <nc r="B472" t="inlineStr">
      <is>
        <t>973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4444" sId="1" odxf="1" dxf="1">
    <nc r="C472" t="inlineStr">
      <is>
        <t>08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4445" sId="1" odxf="1" dxf="1">
    <nc r="D472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4446" sId="1" odxf="1" dxf="1">
    <nc r="E472" t="inlineStr">
      <is>
        <t>08201 S2160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472" start="0" length="0">
    <dxf>
      <font>
        <i/>
        <name val="Times New Roman"/>
        <family val="1"/>
      </font>
    </dxf>
  </rfmt>
  <rcc rId="14447" sId="1" odxf="1" dxf="1">
    <nc r="G472">
      <f>G473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H472" start="0" length="0">
    <dxf>
      <font>
        <i val="0"/>
        <name val="Times New Roman CYR"/>
        <family val="1"/>
      </font>
    </dxf>
  </rfmt>
  <rfmt sheetId="1" sqref="I472" start="0" length="0">
    <dxf>
      <font>
        <i val="0"/>
        <name val="Times New Roman CYR"/>
        <family val="1"/>
      </font>
    </dxf>
  </rfmt>
  <rfmt sheetId="1" sqref="J472" start="0" length="0">
    <dxf>
      <font>
        <i val="0"/>
        <name val="Times New Roman CYR"/>
        <family val="1"/>
      </font>
    </dxf>
  </rfmt>
  <rfmt sheetId="1" sqref="K472" start="0" length="0">
    <dxf>
      <font>
        <i val="0"/>
        <name val="Times New Roman CYR"/>
        <family val="1"/>
      </font>
    </dxf>
  </rfmt>
  <rfmt sheetId="1" sqref="L472" start="0" length="0">
    <dxf>
      <font>
        <i val="0"/>
        <name val="Times New Roman CYR"/>
        <family val="1"/>
      </font>
    </dxf>
  </rfmt>
  <rfmt sheetId="1" sqref="A472:XFD472" start="0" length="0">
    <dxf>
      <font>
        <i val="0"/>
        <name val="Times New Roman CYR"/>
        <family val="1"/>
      </font>
    </dxf>
  </rfmt>
  <rcc rId="14448" sId="1">
    <nc r="A473" t="inlineStr">
      <is>
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</rcc>
  <rcc rId="14449" sId="1">
    <nc r="B473" t="inlineStr">
      <is>
        <t>973</t>
      </is>
    </nc>
  </rcc>
  <rcc rId="14450" sId="1">
    <nc r="C473" t="inlineStr">
      <is>
        <t>08</t>
      </is>
    </nc>
  </rcc>
  <rcc rId="14451" sId="1">
    <nc r="D473" t="inlineStr">
      <is>
        <t>01</t>
      </is>
    </nc>
  </rcc>
  <rcc rId="14452" sId="1">
    <nc r="E473" t="inlineStr">
      <is>
        <t>08201 S2160</t>
      </is>
    </nc>
  </rcc>
  <rcc rId="14453" sId="1">
    <nc r="F473" t="inlineStr">
      <is>
        <t>621</t>
      </is>
    </nc>
  </rcc>
  <rfmt sheetId="1" sqref="H473" start="0" length="0">
    <dxf>
      <font>
        <i val="0"/>
        <name val="Times New Roman CYR"/>
        <family val="1"/>
      </font>
    </dxf>
  </rfmt>
  <rfmt sheetId="1" sqref="I473" start="0" length="0">
    <dxf>
      <font>
        <i val="0"/>
        <name val="Times New Roman CYR"/>
        <family val="1"/>
      </font>
    </dxf>
  </rfmt>
  <rfmt sheetId="1" sqref="J473" start="0" length="0">
    <dxf>
      <font>
        <i val="0"/>
        <name val="Times New Roman CYR"/>
        <family val="1"/>
      </font>
    </dxf>
  </rfmt>
  <rfmt sheetId="1" sqref="K473" start="0" length="0">
    <dxf>
      <font>
        <i val="0"/>
        <name val="Times New Roman CYR"/>
        <family val="1"/>
      </font>
    </dxf>
  </rfmt>
  <rfmt sheetId="1" sqref="L473" start="0" length="0">
    <dxf>
      <font>
        <i val="0"/>
        <name val="Times New Roman CYR"/>
        <family val="1"/>
      </font>
    </dxf>
  </rfmt>
  <rfmt sheetId="1" sqref="A473:XFD473" start="0" length="0">
    <dxf>
      <font>
        <i val="0"/>
        <name val="Times New Roman CYR"/>
        <family val="1"/>
      </font>
    </dxf>
  </rfmt>
  <rcc rId="14454" sId="1" numFmtId="4">
    <nc r="G473">
      <v>3400</v>
    </nc>
  </rcc>
  <rcc rId="14455" sId="1">
    <oc r="G465">
      <f>G474+G466+G468+G470</f>
    </oc>
    <nc r="G465">
      <f>G474+G466+G468+G470+G472</f>
    </nc>
  </rcc>
  <rcc rId="14456" sId="1" numFmtId="4">
    <oc r="G488">
      <v>1313.9565299999999</v>
    </oc>
    <nc r="G488">
      <v>1001.053</v>
    </nc>
  </rcc>
  <rcc rId="14457" sId="1" numFmtId="4">
    <oc r="G490">
      <v>8367.26</v>
    </oc>
    <nc r="G490">
      <v>8728.6</v>
    </nc>
  </rcc>
  <rcc rId="14458" sId="1" numFmtId="4">
    <oc r="G496">
      <v>826.5</v>
    </oc>
    <nc r="G496">
      <v>903.3</v>
    </nc>
  </rcc>
  <rcc rId="14459" sId="1" numFmtId="4">
    <oc r="G497">
      <v>249.6</v>
    </oc>
    <nc r="G497">
      <v>272.8</v>
    </nc>
  </rcc>
  <rcc rId="14460" sId="1" numFmtId="4">
    <oc r="G499">
      <v>8196.5</v>
    </oc>
    <nc r="G499">
      <v>8119.7</v>
    </nc>
  </rcc>
  <rcc rId="14461" sId="1" numFmtId="4">
    <oc r="G501">
      <v>2475.4</v>
    </oc>
    <nc r="G501">
      <v>2452.1999999999998</v>
    </nc>
  </rcc>
  <rrc rId="14462" sId="1" ref="A506:XFD508" action="insertRow"/>
  <rfmt sheetId="1" sqref="A506" start="0" length="0">
    <dxf>
      <font>
        <i/>
        <color indexed="8"/>
        <name val="Times New Roman"/>
        <family val="1"/>
      </font>
      <fill>
        <patternFill patternType="none"/>
      </fill>
      <alignment horizontal="general" vertical="top"/>
      <border outline="0">
        <left style="thin">
          <color indexed="64"/>
        </left>
      </border>
    </dxf>
  </rfmt>
  <rcc rId="14463" sId="1" odxf="1" dxf="1">
    <nc r="B506" t="inlineStr">
      <is>
        <t>973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4464" sId="1" odxf="1" dxf="1">
    <nc r="C506" t="inlineStr">
      <is>
        <t>08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4465" sId="1" odxf="1" dxf="1">
    <nc r="D506" t="inlineStr">
      <is>
        <t>04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506" start="0" length="0">
    <dxf>
      <font>
        <i/>
        <name val="Times New Roman"/>
        <family val="1"/>
      </font>
    </dxf>
  </rfmt>
  <rfmt sheetId="1" sqref="F506" start="0" length="0">
    <dxf>
      <font>
        <i/>
        <name val="Times New Roman"/>
        <family val="1"/>
      </font>
    </dxf>
  </rfmt>
  <rfmt sheetId="1" sqref="G506" start="0" length="0">
    <dxf>
      <font>
        <i/>
        <name val="Times New Roman"/>
        <family val="1"/>
      </font>
    </dxf>
  </rfmt>
  <rcc rId="14466" sId="1" odxf="1" dxf="1">
    <nc r="A507" t="inlineStr">
      <is>
        <t xml:space="preserve">Фонд оплаты труда учреждений </t>
      </is>
    </nc>
    <odxf>
      <font>
        <color indexed="8"/>
        <name val="Times New Roman"/>
        <family val="1"/>
      </font>
      <fill>
        <patternFill patternType="solid"/>
      </fill>
      <alignment vertical="center"/>
      <border outline="0">
        <left/>
      </border>
    </odxf>
    <ndxf>
      <font>
        <color indexed="8"/>
        <name val="Times New Roman"/>
        <family val="1"/>
      </font>
      <fill>
        <patternFill patternType="none"/>
      </fill>
      <alignment vertical="top"/>
      <border outline="0">
        <left style="thin">
          <color indexed="64"/>
        </left>
      </border>
    </ndxf>
  </rcc>
  <rcc rId="14467" sId="1">
    <nc r="B507" t="inlineStr">
      <is>
        <t>973</t>
      </is>
    </nc>
  </rcc>
  <rcc rId="14468" sId="1">
    <nc r="C507" t="inlineStr">
      <is>
        <t>08</t>
      </is>
    </nc>
  </rcc>
  <rcc rId="14469" sId="1">
    <nc r="D507" t="inlineStr">
      <is>
        <t>04</t>
      </is>
    </nc>
  </rcc>
  <rcc rId="14470" sId="1">
    <nc r="F507" t="inlineStr">
      <is>
        <t>111</t>
      </is>
    </nc>
  </rcc>
  <rfmt sheetId="1" sqref="A508" start="0" length="0">
    <dxf>
      <font>
        <color indexed="8"/>
        <name val="Times New Roman"/>
        <family val="1"/>
      </font>
      <fill>
        <patternFill patternType="none"/>
      </fill>
      <alignment vertical="top"/>
      <border outline="0">
        <left style="thin">
          <color indexed="64"/>
        </left>
      </border>
    </dxf>
  </rfmt>
  <rcc rId="14471" sId="1">
    <nc r="B508" t="inlineStr">
      <is>
        <t>973</t>
      </is>
    </nc>
  </rcc>
  <rcc rId="14472" sId="1">
    <nc r="C508" t="inlineStr">
      <is>
        <t>08</t>
      </is>
    </nc>
  </rcc>
  <rcc rId="14473" sId="1">
    <nc r="D508" t="inlineStr">
      <is>
        <t>04</t>
      </is>
    </nc>
  </rcc>
  <rcc rId="14474" sId="1">
    <nc r="E506" t="inlineStr">
      <is>
        <t>08402 S2160</t>
      </is>
    </nc>
  </rcc>
  <rcc rId="14475" sId="1" odxf="1" dxf="1">
    <nc r="E507" t="inlineStr">
      <is>
        <t>08402 S2160</t>
      </is>
    </nc>
    <ndxf>
      <font>
        <i/>
        <name val="Times New Roman"/>
        <family val="1"/>
      </font>
    </ndxf>
  </rcc>
  <rcc rId="14476" sId="1" odxf="1" dxf="1">
    <nc r="E508" t="inlineStr">
      <is>
        <t>08402 S2160</t>
      </is>
    </nc>
    <ndxf>
      <font>
        <i/>
        <name val="Times New Roman"/>
        <family val="1"/>
      </font>
    </ndxf>
  </rcc>
  <rcc rId="14477" sId="1">
    <nc r="F508" t="inlineStr">
      <is>
        <t>119</t>
      </is>
    </nc>
  </rcc>
  <rcc rId="14478" sId="1">
    <nc r="A508" t="inlineStr">
      <is>
        <t>Взносы по обязательному социальному страхованию на выплаты по оплате труда работников и иные выплаты работникам  учреждений</t>
      </is>
    </nc>
  </rcc>
  <rfmt sheetId="1" sqref="E507:E508" start="0" length="2147483647">
    <dxf>
      <font>
        <i val="0"/>
      </font>
    </dxf>
  </rfmt>
  <rcc rId="14479" sId="1" numFmtId="4">
    <nc r="G507">
      <v>1075.26</v>
    </nc>
  </rcc>
  <rcc rId="14480" sId="1" numFmtId="4">
    <nc r="G508">
      <v>324.74</v>
    </nc>
  </rcc>
  <rcc rId="14481" sId="1">
    <nc r="G506">
      <f>SUM(G507:G508)</f>
    </nc>
  </rcc>
  <rcc rId="14482" sId="1">
    <oc r="G494">
      <f>G495+G498</f>
    </oc>
    <nc r="G494">
      <f>G495+G498+G506</f>
    </nc>
  </rcc>
  <rcc rId="14483" sId="1" odxf="1" dxf="1">
    <nc r="A506" t="inlineStr">
      <is>
        <t>Исполнение расходных обязательств муниципальных районов (городских округов)</t>
      </is>
    </nc>
    <ndxf>
      <alignment horizontal="left" vertical="center"/>
    </ndxf>
  </rcc>
</revisions>
</file>

<file path=xl/revisions/revisionLog4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484" sId="1" numFmtId="4">
    <oc r="G554">
      <v>13570.17</v>
    </oc>
    <nc r="G554">
      <v>11570.17</v>
    </nc>
  </rcc>
  <rrc rId="14485" sId="1" ref="A555:XFD556" action="insertRow"/>
  <rcc rId="14486" sId="1" odxf="1" dxf="1">
    <nc r="A555" t="inlineStr">
      <is>
        <t>Исполнение расходных обязательств муниципальных районов (городских округов)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B555" start="0" length="0">
    <dxf>
      <font>
        <i/>
        <name val="Times New Roman"/>
        <family val="1"/>
      </font>
    </dxf>
  </rfmt>
  <rfmt sheetId="1" sqref="C555" start="0" length="0">
    <dxf>
      <font>
        <i/>
        <name val="Times New Roman"/>
        <family val="1"/>
      </font>
    </dxf>
  </rfmt>
  <rfmt sheetId="1" sqref="D555" start="0" length="0">
    <dxf>
      <font>
        <i/>
        <name val="Times New Roman"/>
        <family val="1"/>
      </font>
    </dxf>
  </rfmt>
  <rfmt sheetId="1" sqref="E555" start="0" length="0">
    <dxf>
      <font>
        <i/>
        <name val="Times New Roman"/>
        <family val="1"/>
      </font>
    </dxf>
  </rfmt>
  <rfmt sheetId="1" sqref="F555" start="0" length="0">
    <dxf>
      <font>
        <i/>
        <name val="Times New Roman"/>
        <family val="1"/>
      </font>
    </dxf>
  </rfmt>
  <rcc rId="14487" sId="1">
    <nc r="G555">
      <f>G556</f>
    </nc>
  </rcc>
  <rfmt sheetId="1" sqref="H555" start="0" length="0">
    <dxf>
      <font>
        <i/>
        <name val="Times New Roman CYR"/>
        <family val="1"/>
      </font>
    </dxf>
  </rfmt>
  <rfmt sheetId="1" sqref="I555" start="0" length="0">
    <dxf>
      <font>
        <i/>
        <name val="Times New Roman CYR"/>
        <family val="1"/>
      </font>
    </dxf>
  </rfmt>
  <rfmt sheetId="1" sqref="J555" start="0" length="0">
    <dxf>
      <font>
        <i/>
        <name val="Times New Roman CYR"/>
        <family val="1"/>
      </font>
    </dxf>
  </rfmt>
  <rfmt sheetId="1" sqref="K555" start="0" length="0">
    <dxf>
      <font>
        <i/>
        <name val="Times New Roman CYR"/>
        <family val="1"/>
      </font>
    </dxf>
  </rfmt>
  <rfmt sheetId="1" sqref="L555" start="0" length="0">
    <dxf>
      <font>
        <i/>
        <name val="Times New Roman CYR"/>
        <family val="1"/>
      </font>
    </dxf>
  </rfmt>
  <rfmt sheetId="1" sqref="A555:XFD555" start="0" length="0">
    <dxf>
      <font>
        <i/>
        <name val="Times New Roman CYR"/>
        <family val="1"/>
      </font>
    </dxf>
  </rfmt>
  <rfmt sheetId="1" sqref="A556" start="0" length="0">
    <dxf>
      <alignment vertical="top"/>
    </dxf>
  </rfmt>
  <rfmt sheetId="1" sqref="G556" start="0" length="0">
    <dxf>
      <font>
        <i val="0"/>
        <name val="Times New Roman"/>
        <family val="1"/>
      </font>
    </dxf>
  </rfmt>
  <rfmt sheetId="1" sqref="H556" start="0" length="0">
    <dxf>
      <font>
        <i/>
        <name val="Times New Roman CYR"/>
        <family val="1"/>
      </font>
    </dxf>
  </rfmt>
  <rfmt sheetId="1" sqref="I556" start="0" length="0">
    <dxf>
      <font>
        <i/>
        <name val="Times New Roman CYR"/>
        <family val="1"/>
      </font>
    </dxf>
  </rfmt>
  <rfmt sheetId="1" sqref="J556" start="0" length="0">
    <dxf>
      <font>
        <i/>
        <name val="Times New Roman CYR"/>
        <family val="1"/>
      </font>
    </dxf>
  </rfmt>
  <rfmt sheetId="1" sqref="K556" start="0" length="0">
    <dxf>
      <font>
        <i/>
        <name val="Times New Roman CYR"/>
        <family val="1"/>
      </font>
    </dxf>
  </rfmt>
  <rfmt sheetId="1" sqref="L556" start="0" length="0">
    <dxf>
      <font>
        <i/>
        <name val="Times New Roman CYR"/>
        <family val="1"/>
      </font>
    </dxf>
  </rfmt>
  <rfmt sheetId="1" sqref="A556:XFD556" start="0" length="0">
    <dxf>
      <font>
        <i/>
        <name val="Times New Roman CYR"/>
        <family val="1"/>
      </font>
    </dxf>
  </rfmt>
  <rcc rId="14488" sId="1">
    <nc r="B555" t="inlineStr">
      <is>
        <t>975</t>
      </is>
    </nc>
  </rcc>
  <rcc rId="14489" sId="1">
    <nc r="C555" t="inlineStr">
      <is>
        <t>11</t>
      </is>
    </nc>
  </rcc>
  <rcc rId="14490" sId="1">
    <nc r="D555" t="inlineStr">
      <is>
        <t>02</t>
      </is>
    </nc>
  </rcc>
  <rcc rId="14491" sId="1">
    <nc r="B556" t="inlineStr">
      <is>
        <t>975</t>
      </is>
    </nc>
  </rcc>
  <rcc rId="14492" sId="1">
    <nc r="C556" t="inlineStr">
      <is>
        <t>11</t>
      </is>
    </nc>
  </rcc>
  <rcc rId="14493" sId="1">
    <nc r="D556" t="inlineStr">
      <is>
        <t>02</t>
      </is>
    </nc>
  </rcc>
  <rcc rId="14494" sId="1">
    <nc r="E555" t="inlineStr">
      <is>
        <t>09102 S2160</t>
      </is>
    </nc>
  </rcc>
  <rcc rId="14495" sId="1">
    <nc r="E556" t="inlineStr">
      <is>
        <t>09102 S2160</t>
      </is>
    </nc>
  </rcc>
  <rcc rId="14496" sId="1">
    <nc r="F556" t="inlineStr">
      <is>
        <t>621</t>
      </is>
    </nc>
  </rcc>
  <rcc rId="14497" sId="1" odxf="1" dxf="1">
    <nc r="A556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  <ndxf>
      <alignment vertical="center"/>
    </ndxf>
  </rcc>
  <rcc rId="14498" sId="1" numFmtId="4">
    <nc r="G556">
      <v>2450</v>
    </nc>
  </rcc>
  <rrc rId="14499" sId="1" ref="A552:XFD552" action="insertRow"/>
  <rfmt sheetId="1" sqref="A552" start="0" length="0">
    <dxf>
      <font>
        <i/>
        <name val="Times New Roman"/>
        <family val="1"/>
      </font>
      <alignment vertical="center"/>
    </dxf>
  </rfmt>
  <rcc rId="14500" sId="1" odxf="1" dxf="1">
    <nc r="B552" t="inlineStr">
      <is>
        <t>975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4501" sId="1" odxf="1" dxf="1">
    <nc r="C552" t="inlineStr">
      <is>
        <t>11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4502" sId="1" odxf="1" dxf="1">
    <nc r="D552" t="inlineStr">
      <is>
        <t>02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552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F552" start="0" length="0">
    <dxf>
      <font>
        <b/>
        <name val="Times New Roman"/>
        <family val="1"/>
      </font>
    </dxf>
  </rfmt>
  <rfmt sheetId="1" sqref="G552" start="0" length="0">
    <dxf>
      <fill>
        <patternFill patternType="none">
          <bgColor indexed="65"/>
        </patternFill>
      </fill>
      <alignment wrapText="0"/>
    </dxf>
  </rfmt>
  <rcc rId="14503" sId="1">
    <nc r="E552" t="inlineStr">
      <is>
        <t>09102 00000</t>
      </is>
    </nc>
  </rcc>
  <rfmt sheetId="1" sqref="G552" start="0" length="2147483647">
    <dxf>
      <font>
        <i/>
      </font>
    </dxf>
  </rfmt>
  <rfmt sheetId="1" xfDxf="1" sqref="A552" start="0" length="0">
    <dxf>
      <font>
        <i/>
        <name val="Times New Roman"/>
        <family val="1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4504" sId="1">
    <oc r="G546">
      <f>G548+G553</f>
    </oc>
    <nc r="G546">
      <f>G548+G552</f>
    </nc>
  </rcc>
  <rcc rId="14505" sId="1" xfDxf="1" dxf="1">
    <nc r="A552" t="inlineStr">
      <is>
        <t>Основное мероприятие "Развитие плавательного бассейна"</t>
      </is>
    </nc>
    <ndxf>
      <font>
        <i/>
        <name val="Times New Roman"/>
        <family val="1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rc rId="14506" sId="1" ref="A553:XFD553" action="deleteRow">
    <undo index="0" exp="ref" v="1" dr="G553" r="G552" sId="1"/>
    <rfmt sheetId="1" xfDxf="1" sqref="A553:XFD553" start="0" length="0">
      <dxf>
        <font>
          <name val="Times New Roman CYR"/>
          <family val="1"/>
        </font>
        <alignment wrapText="1"/>
      </dxf>
    </rfmt>
    <rcc rId="0" sId="1" dxf="1">
      <nc r="A553" t="inlineStr">
        <is>
          <t>Основное мероприятие "Развитие плавательного бассейна"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53" t="inlineStr">
        <is>
          <t>975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53" t="inlineStr">
        <is>
          <t>11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53" t="inlineStr">
        <is>
          <t>02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53" t="inlineStr">
        <is>
          <t>09102 83150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553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553">
        <f>G554</f>
      </nc>
      <ndxf>
        <font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14507" sId="1">
    <nc r="G552">
      <f>G553+G555</f>
    </nc>
  </rcc>
  <rcc rId="14508" sId="1">
    <oc r="E547" t="inlineStr">
      <is>
        <t>09101 82600</t>
      </is>
    </oc>
    <nc r="E547" t="inlineStr">
      <is>
        <t>09101 00000</t>
      </is>
    </nc>
  </rcc>
</revisions>
</file>

<file path=xl/revisions/revisionLog4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509" sId="1" numFmtId="4">
    <oc r="G570">
      <v>36326.880810000002</v>
    </oc>
    <nc r="G570">
      <v>32026.880809999999</v>
    </nc>
  </rcc>
  <rrc rId="14510" sId="1" ref="A577:XFD578" action="insertRow"/>
  <rcc rId="14511" sId="1" odxf="1" dxf="1">
    <nc r="A577" t="inlineStr">
      <is>
        <t>Исполнение расходных обязательств муниципальных районов (городских округов)</t>
      </is>
    </nc>
    <odxf>
      <font>
        <i val="0"/>
        <color indexed="8"/>
        <name val="Times New Roman"/>
        <family val="1"/>
      </font>
      <fill>
        <patternFill patternType="solid"/>
      </fill>
    </odxf>
    <ndxf>
      <font>
        <i/>
        <color indexed="8"/>
        <name val="Times New Roman"/>
        <family val="1"/>
      </font>
      <fill>
        <patternFill patternType="none"/>
      </fill>
    </ndxf>
  </rcc>
  <rcc rId="14512" sId="1" odxf="1" dxf="1">
    <nc r="B577" t="inlineStr">
      <is>
        <t>975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4513" sId="1" odxf="1" dxf="1">
    <nc r="C577" t="inlineStr">
      <is>
        <t>11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4514" sId="1" odxf="1" dxf="1">
    <nc r="D577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4515" sId="1" odxf="1" dxf="1">
    <nc r="E577" t="inlineStr">
      <is>
        <t>09301 S2160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577" start="0" length="0">
    <dxf>
      <font>
        <i/>
        <name val="Times New Roman"/>
        <family val="1"/>
      </font>
    </dxf>
  </rfmt>
  <rcc rId="14516" sId="1" odxf="1" dxf="1">
    <nc r="G577">
      <f>G578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4517" sId="1" odxf="1" dxf="1">
    <nc r="A578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  <odxf>
      <font>
        <color indexed="8"/>
        <name val="Times New Roman"/>
        <family val="1"/>
      </font>
      <fill>
        <patternFill patternType="solid"/>
      </fill>
    </odxf>
    <ndxf>
      <font>
        <color indexed="8"/>
        <name val="Times New Roman"/>
        <family val="1"/>
      </font>
      <fill>
        <patternFill patternType="none"/>
      </fill>
    </ndxf>
  </rcc>
  <rcc rId="14518" sId="1">
    <nc r="B578" t="inlineStr">
      <is>
        <t>975</t>
      </is>
    </nc>
  </rcc>
  <rcc rId="14519" sId="1">
    <nc r="C578" t="inlineStr">
      <is>
        <t>11</t>
      </is>
    </nc>
  </rcc>
  <rcc rId="14520" sId="1">
    <nc r="D578" t="inlineStr">
      <is>
        <t>03</t>
      </is>
    </nc>
  </rcc>
  <rcc rId="14521" sId="1">
    <nc r="E578" t="inlineStr">
      <is>
        <t>09301 S2160</t>
      </is>
    </nc>
  </rcc>
  <rcc rId="14522" sId="1">
    <nc r="F578" t="inlineStr">
      <is>
        <t>611</t>
      </is>
    </nc>
  </rcc>
  <rfmt sheetId="1" sqref="H578" start="0" length="0">
    <dxf>
      <font>
        <i val="0"/>
        <name val="Times New Roman CYR"/>
        <family val="1"/>
      </font>
    </dxf>
  </rfmt>
  <rfmt sheetId="1" sqref="I578" start="0" length="0">
    <dxf>
      <font>
        <i val="0"/>
        <name val="Times New Roman CYR"/>
        <family val="1"/>
      </font>
    </dxf>
  </rfmt>
  <rfmt sheetId="1" sqref="J578" start="0" length="0">
    <dxf>
      <font>
        <i val="0"/>
        <name val="Times New Roman CYR"/>
        <family val="1"/>
      </font>
    </dxf>
  </rfmt>
  <rfmt sheetId="1" sqref="K578" start="0" length="0">
    <dxf>
      <font>
        <i val="0"/>
        <name val="Times New Roman CYR"/>
        <family val="1"/>
      </font>
    </dxf>
  </rfmt>
  <rfmt sheetId="1" sqref="L578" start="0" length="0">
    <dxf>
      <font>
        <i val="0"/>
        <name val="Times New Roman CYR"/>
        <family val="1"/>
      </font>
    </dxf>
  </rfmt>
  <rfmt sheetId="1" sqref="A578:XFD578" start="0" length="0">
    <dxf>
      <font>
        <i val="0"/>
        <name val="Times New Roman CYR"/>
        <family val="1"/>
      </font>
    </dxf>
  </rfmt>
  <rcc rId="14523" sId="1" numFmtId="4">
    <nc r="G578">
      <v>5750</v>
    </nc>
  </rcc>
  <rcc rId="14524" sId="1">
    <oc r="G568">
      <f>G569+G579+G575+G571+G573</f>
    </oc>
    <nc r="G568">
      <f>G569+G579+G575+G571+G573+G577</f>
    </nc>
  </rcc>
</revisions>
</file>

<file path=xl/revisions/revisionLog4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4525" sId="1" ref="A594:XFD596" action="insertRow"/>
  <rcc rId="14526" sId="1" odxf="1" dxf="1">
    <nc r="A594" t="inlineStr">
      <is>
        <t>Исполнение расходных обязательств муниципальных районов (городских округов)</t>
      </is>
    </nc>
    <odxf>
      <font>
        <i val="0"/>
        <color indexed="8"/>
        <name val="Times New Roman"/>
        <family val="1"/>
      </font>
      <fill>
        <patternFill patternType="solid"/>
      </fill>
    </odxf>
    <ndxf>
      <font>
        <i/>
        <color indexed="8"/>
        <name val="Times New Roman"/>
        <family val="1"/>
      </font>
      <fill>
        <patternFill patternType="none"/>
      </fill>
    </ndxf>
  </rcc>
  <rfmt sheetId="1" sqref="B594" start="0" length="0">
    <dxf>
      <font>
        <i/>
        <name val="Times New Roman"/>
        <family val="1"/>
      </font>
    </dxf>
  </rfmt>
  <rfmt sheetId="1" sqref="C594" start="0" length="0">
    <dxf>
      <font>
        <i/>
        <name val="Times New Roman"/>
        <family val="1"/>
      </font>
    </dxf>
  </rfmt>
  <rfmt sheetId="1" sqref="D594" start="0" length="0">
    <dxf>
      <font>
        <i/>
        <name val="Times New Roman"/>
        <family val="1"/>
      </font>
    </dxf>
  </rfmt>
  <rfmt sheetId="1" sqref="E594" start="0" length="0">
    <dxf>
      <font>
        <i/>
        <name val="Times New Roman"/>
        <family val="1"/>
      </font>
    </dxf>
  </rfmt>
  <rfmt sheetId="1" sqref="F594" start="0" length="0">
    <dxf>
      <font>
        <i/>
        <name val="Times New Roman"/>
        <family val="1"/>
      </font>
    </dxf>
  </rfmt>
  <rcc rId="14527" sId="1" odxf="1" dxf="1">
    <nc r="G594">
      <f>SUM(G595:G596)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4528" sId="1" odxf="1" dxf="1">
    <nc r="A595" t="inlineStr">
      <is>
        <t xml:space="preserve">Фонд оплаты труда учреждений 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14529" sId="1">
    <nc r="F595" t="inlineStr">
      <is>
        <t>111</t>
      </is>
    </nc>
  </rcc>
  <rcc rId="14530" sId="1" odxf="1" dxf="1">
    <nc r="A596" t="inlineStr">
      <is>
        <t>Взносы по обязательному социальному страхованию на выплаты по оплате труда работников и иные выплаты работникам  учреждений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14531" sId="1">
    <nc r="F596" t="inlineStr">
      <is>
        <t>119</t>
      </is>
    </nc>
  </rcc>
  <rcc rId="14532" sId="1">
    <nc r="B594" t="inlineStr">
      <is>
        <t>975</t>
      </is>
    </nc>
  </rcc>
  <rcc rId="14533" sId="1">
    <nc r="B595" t="inlineStr">
      <is>
        <t>975</t>
      </is>
    </nc>
  </rcc>
  <rcc rId="14534" sId="1">
    <nc r="B596" t="inlineStr">
      <is>
        <t>975</t>
      </is>
    </nc>
  </rcc>
  <rcc rId="14535" sId="1">
    <nc r="C594" t="inlineStr">
      <is>
        <t>11</t>
      </is>
    </nc>
  </rcc>
  <rcc rId="14536" sId="1">
    <nc r="D594" t="inlineStr">
      <is>
        <t>05</t>
      </is>
    </nc>
  </rcc>
  <rcc rId="14537" sId="1">
    <nc r="C595" t="inlineStr">
      <is>
        <t>11</t>
      </is>
    </nc>
  </rcc>
  <rcc rId="14538" sId="1">
    <nc r="D595" t="inlineStr">
      <is>
        <t>05</t>
      </is>
    </nc>
  </rcc>
  <rcc rId="14539" sId="1">
    <nc r="C596" t="inlineStr">
      <is>
        <t>11</t>
      </is>
    </nc>
  </rcc>
  <rcc rId="14540" sId="1">
    <nc r="D596" t="inlineStr">
      <is>
        <t>05</t>
      </is>
    </nc>
  </rcc>
  <rcc rId="14541" sId="1">
    <nc r="E594" t="inlineStr">
      <is>
        <t>09401 S2160</t>
      </is>
    </nc>
  </rcc>
  <rcc rId="14542" sId="1" odxf="1" dxf="1">
    <nc r="E595" t="inlineStr">
      <is>
        <t>09401 S2160</t>
      </is>
    </nc>
    <ndxf>
      <font>
        <i/>
        <name val="Times New Roman"/>
        <family val="1"/>
      </font>
    </ndxf>
  </rcc>
  <rcc rId="14543" sId="1" odxf="1" dxf="1">
    <nc r="E596" t="inlineStr">
      <is>
        <t>09401 S2160</t>
      </is>
    </nc>
    <ndxf>
      <font>
        <i/>
        <name val="Times New Roman"/>
        <family val="1"/>
      </font>
    </ndxf>
  </rcc>
  <rfmt sheetId="1" sqref="E595:E596" start="0" length="2147483647">
    <dxf>
      <font>
        <i val="0"/>
      </font>
    </dxf>
  </rfmt>
  <rcc rId="14544" sId="1" numFmtId="4">
    <nc r="G595">
      <v>614.42999999999995</v>
    </nc>
  </rcc>
  <rcc rId="14545" sId="1" numFmtId="4">
    <nc r="G596">
      <v>185.57</v>
    </nc>
  </rcc>
  <rcc rId="14546" sId="1">
    <oc r="G584">
      <f>G585+G588</f>
    </oc>
    <nc r="G584">
      <f>G585+G588+G594</f>
    </nc>
  </rcc>
</revisions>
</file>

<file path=xl/revisions/revisionLog4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547" sId="1" numFmtId="4">
    <oc r="G723">
      <v>2707054.2425899999</v>
    </oc>
    <nc r="G723">
      <v>2769131.1683899998</v>
    </nc>
  </rcc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94" sId="1" numFmtId="4">
    <nc r="G37">
      <v>1559.8</v>
    </nc>
  </rcc>
  <rcc rId="5495" sId="1" numFmtId="4">
    <nc r="G39">
      <v>471.1</v>
    </nc>
  </rcc>
  <rcc rId="5496" sId="1" numFmtId="4">
    <nc r="G38">
      <v>100</v>
    </nc>
  </rcc>
  <rcc rId="5497" sId="1" numFmtId="4">
    <nc r="G30">
      <v>1016.7</v>
    </nc>
  </rcc>
  <rcc rId="5498" sId="1" numFmtId="4">
    <nc r="G32">
      <v>307</v>
    </nc>
  </rcc>
  <rcc rId="5499" sId="1" numFmtId="4">
    <nc r="G34">
      <v>100</v>
    </nc>
  </rcc>
  <rcc rId="5500" sId="1">
    <nc r="G36">
      <f>SUM(G37:G39)</f>
    </nc>
  </rcc>
  <rrc rId="5501" sId="1" ref="A31:XFD31" action="deleteRow">
    <undo index="65535" exp="area" ref3D="1" dr="$A$523:$XFD$523" dn="Z_B67934D4_E797_41BD_A015_871403995F47_.wvu.Rows" sId="1"/>
    <undo index="65535" exp="area" ref3D="1" dr="$A$493:$XFD$493" dn="Z_B67934D4_E797_41BD_A015_871403995F47_.wvu.Rows" sId="1"/>
    <undo index="65535" exp="area" ref3D="1" dr="$A$464:$XFD$464" dn="Z_B67934D4_E797_41BD_A015_871403995F47_.wvu.Rows" sId="1"/>
    <undo index="65535" exp="area" ref3D="1" dr="$A$443:$XFD$444" dn="Z_B67934D4_E797_41BD_A015_871403995F47_.wvu.Rows" sId="1"/>
    <undo index="65535" exp="area" ref3D="1" dr="$A$435:$XFD$436" dn="Z_B67934D4_E797_41BD_A015_871403995F47_.wvu.Rows" sId="1"/>
    <undo index="65535" exp="area" ref3D="1" dr="$A$393:$XFD$396" dn="Z_B67934D4_E797_41BD_A015_871403995F47_.wvu.Rows" sId="1"/>
    <undo index="65535" exp="area" ref3D="1" dr="$A$381:$XFD$386" dn="Z_B67934D4_E797_41BD_A015_871403995F47_.wvu.Rows" sId="1"/>
    <undo index="65535" exp="area" ref3D="1" dr="$A$289:$XFD$289" dn="Z_B67934D4_E797_41BD_A015_871403995F47_.wvu.Rows" sId="1"/>
    <rfmt sheetId="1" xfDxf="1" sqref="A31:XFD31" start="0" length="0">
      <dxf>
        <font>
          <name val="Times New Roman CYR"/>
          <family val="1"/>
        </font>
        <alignment wrapText="1"/>
      </dxf>
    </rfmt>
    <rcc rId="0" sId="1" dxf="1">
      <nc r="A31" t="inlineStr">
        <is>
          <t>Иные выплаты персоналу государственных (муниципальных) органов, за исключением фонда оплаты труда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31">
        <v>845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1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1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1" t="inlineStr">
        <is>
          <t>99900 81020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1" t="inlineStr">
        <is>
          <t>122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1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5502" sId="1" ref="A32:XFD32" action="deleteRow">
    <undo index="65535" exp="area" ref3D="1" dr="$A$522:$XFD$522" dn="Z_B67934D4_E797_41BD_A015_871403995F47_.wvu.Rows" sId="1"/>
    <undo index="65535" exp="area" ref3D="1" dr="$A$492:$XFD$492" dn="Z_B67934D4_E797_41BD_A015_871403995F47_.wvu.Rows" sId="1"/>
    <undo index="65535" exp="area" ref3D="1" dr="$A$463:$XFD$463" dn="Z_B67934D4_E797_41BD_A015_871403995F47_.wvu.Rows" sId="1"/>
    <undo index="65535" exp="area" ref3D="1" dr="$A$442:$XFD$443" dn="Z_B67934D4_E797_41BD_A015_871403995F47_.wvu.Rows" sId="1"/>
    <undo index="65535" exp="area" ref3D="1" dr="$A$434:$XFD$435" dn="Z_B67934D4_E797_41BD_A015_871403995F47_.wvu.Rows" sId="1"/>
    <undo index="65535" exp="area" ref3D="1" dr="$A$392:$XFD$395" dn="Z_B67934D4_E797_41BD_A015_871403995F47_.wvu.Rows" sId="1"/>
    <undo index="65535" exp="area" ref3D="1" dr="$A$380:$XFD$385" dn="Z_B67934D4_E797_41BD_A015_871403995F47_.wvu.Rows" sId="1"/>
    <undo index="65535" exp="area" ref3D="1" dr="$A$288:$XFD$288" dn="Z_B67934D4_E797_41BD_A015_871403995F47_.wvu.Rows" sId="1"/>
    <rfmt sheetId="1" xfDxf="1" sqref="A32:XFD32" start="0" length="0">
      <dxf>
        <font>
          <name val="Times New Roman CYR"/>
          <family val="1"/>
        </font>
        <alignment wrapText="1"/>
      </dxf>
    </rfmt>
    <rcc rId="0" sId="1" dxf="1">
      <nc r="A32" t="inlineStr">
        <is>
          <t>Закупка товаров, работ и услуг в сфере информационно-коммуникационных технологий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32">
        <v>845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2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2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2" t="inlineStr">
        <is>
          <t>99900 81020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2" t="inlineStr">
        <is>
          <t>242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2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5503" sId="1" ref="A33:XFD33" action="deleteRow">
    <undo index="65535" exp="area" dr="G30:G33" r="G29" sId="1"/>
    <undo index="65535" exp="area" ref3D="1" dr="$A$521:$XFD$521" dn="Z_B67934D4_E797_41BD_A015_871403995F47_.wvu.Rows" sId="1"/>
    <undo index="65535" exp="area" ref3D="1" dr="$A$491:$XFD$491" dn="Z_B67934D4_E797_41BD_A015_871403995F47_.wvu.Rows" sId="1"/>
    <undo index="65535" exp="area" ref3D="1" dr="$A$462:$XFD$462" dn="Z_B67934D4_E797_41BD_A015_871403995F47_.wvu.Rows" sId="1"/>
    <undo index="65535" exp="area" ref3D="1" dr="$A$441:$XFD$442" dn="Z_B67934D4_E797_41BD_A015_871403995F47_.wvu.Rows" sId="1"/>
    <undo index="65535" exp="area" ref3D="1" dr="$A$433:$XFD$434" dn="Z_B67934D4_E797_41BD_A015_871403995F47_.wvu.Rows" sId="1"/>
    <undo index="65535" exp="area" ref3D="1" dr="$A$391:$XFD$394" dn="Z_B67934D4_E797_41BD_A015_871403995F47_.wvu.Rows" sId="1"/>
    <undo index="65535" exp="area" ref3D="1" dr="$A$379:$XFD$384" dn="Z_B67934D4_E797_41BD_A015_871403995F47_.wvu.Rows" sId="1"/>
    <undo index="65535" exp="area" ref3D="1" dr="$A$287:$XFD$287" dn="Z_B67934D4_E797_41BD_A015_871403995F47_.wvu.Rows" sId="1"/>
    <rfmt sheetId="1" xfDxf="1" sqref="A33:XFD33" start="0" length="0">
      <dxf>
        <font>
          <name val="Times New Roman CYR"/>
          <family val="1"/>
        </font>
        <alignment wrapText="1"/>
      </dxf>
    </rfmt>
    <rcc rId="0" sId="1" dxf="1">
      <nc r="A33" t="inlineStr">
        <is>
          <t>Уплата иных платежей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3" t="inlineStr">
        <is>
          <t>845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3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3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3" t="inlineStr">
        <is>
          <t>99900 81020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3" t="inlineStr">
        <is>
          <t>853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3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</revisions>
</file>

<file path=xl/revisions/revisionLog4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548" sId="1">
    <oc r="F138" t="inlineStr">
      <is>
        <t>244</t>
      </is>
    </oc>
    <nc r="F138" t="inlineStr">
      <is>
        <t>540</t>
      </is>
    </nc>
  </rcc>
  <rcc rId="14549" sId="1" odxf="1" dxf="1">
    <oc r="A138" t="inlineStr">
      <is>
        <t>Прочая закупка товаров, работ и услуг</t>
      </is>
    </oc>
    <nc r="A138" t="inlineStr">
      <is>
        <t>Иные межбюджетные трансферты</t>
      </is>
    </nc>
    <odxf>
      <alignment vertical="top"/>
    </odxf>
    <ndxf>
      <alignment vertical="center"/>
    </ndxf>
  </rcc>
  <rcv guid="{F5AA4F86-B486-4943-8417-E7BB5F004EDE}" action="delete"/>
  <rdn rId="0" localSheetId="1" customView="1" name="Z_F5AA4F86_B486_4943_8417_E7BB5F004EDE_.wvu.PrintArea" hidden="1" oldHidden="1">
    <formula>Ведом.структура!$A$5:$G$721</formula>
    <oldFormula>Ведом.структура!$A$5:$G$721</oldFormula>
  </rdn>
  <rdn rId="0" localSheetId="1" customView="1" name="Z_F5AA4F86_B486_4943_8417_E7BB5F004EDE_.wvu.FilterData" hidden="1" oldHidden="1">
    <formula>Ведом.структура!$A$17:$G$729</formula>
    <oldFormula>Ведом.структура!$A$17:$G$729</oldFormula>
  </rdn>
  <rcv guid="{F5AA4F86-B486-4943-8417-E7BB5F004EDE}" action="add"/>
</revisions>
</file>

<file path=xl/revisions/revisionLog4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552" sId="1" odxf="1" dxf="1">
    <oc r="A572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oc>
    <nc r="A572" t="inlineStr">
      <is>
        <t>Субсидии бюджетным учреждениям на иные цели</t>
      </is>
    </nc>
    <odxf>
      <font>
        <name val="Times New Roman"/>
        <family val="1"/>
      </font>
      <fill>
        <patternFill patternType="none"/>
      </fill>
    </odxf>
    <ndxf>
      <font>
        <color indexed="8"/>
        <name val="Times New Roman"/>
        <family val="1"/>
      </font>
      <fill>
        <patternFill patternType="solid"/>
      </fill>
    </ndxf>
  </rcc>
  <rcc rId="14553" sId="1" odxf="1" dxf="1">
    <oc r="A574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oc>
    <nc r="A574" t="inlineStr">
      <is>
        <t>Субсидии бюджетным учреждениям на иные цели</t>
      </is>
    </nc>
    <odxf>
      <font>
        <name val="Times New Roman"/>
        <family val="1"/>
      </font>
      <fill>
        <patternFill patternType="none"/>
      </fill>
    </odxf>
    <ndxf>
      <font>
        <color indexed="8"/>
        <name val="Times New Roman"/>
        <family val="1"/>
      </font>
      <fill>
        <patternFill patternType="solid"/>
      </fill>
    </ndxf>
  </rcc>
</revisions>
</file>

<file path=xl/revisions/revisionLog4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5AA4F86-B486-4943-8417-E7BB5F004EDE}" action="delete"/>
  <rdn rId="0" localSheetId="1" customView="1" name="Z_F5AA4F86_B486_4943_8417_E7BB5F004EDE_.wvu.PrintArea" hidden="1" oldHidden="1">
    <formula>Ведом.структура!$A$5:$G$721</formula>
    <oldFormula>Ведом.структура!$A$5:$G$721</oldFormula>
  </rdn>
  <rdn rId="0" localSheetId="1" customView="1" name="Z_F5AA4F86_B486_4943_8417_E7BB5F004EDE_.wvu.FilterData" hidden="1" oldHidden="1">
    <formula>Ведом.структура!$A$17:$G$729</formula>
    <oldFormula>Ведом.структура!$A$17:$G$729</oldFormula>
  </rdn>
  <rcv guid="{F5AA4F86-B486-4943-8417-E7BB5F004EDE}" action="add"/>
</revisions>
</file>

<file path=xl/revisions/revisionLog4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558" sId="1" numFmtId="4">
    <oc r="G31">
      <v>329.10935999999998</v>
    </oc>
    <nc r="G31">
      <v>479.10935999999998</v>
    </nc>
  </rcc>
  <rcc rId="14559" sId="1" numFmtId="4">
    <oc r="G119">
      <v>10251.850689999999</v>
    </oc>
    <nc r="G119">
      <v>10009.36169</v>
    </nc>
  </rcc>
  <rcc rId="14560" sId="1" numFmtId="4">
    <oc r="G120">
      <v>40</v>
    </oc>
    <nc r="G120">
      <v>70</v>
    </nc>
  </rcc>
  <rcc rId="14561" sId="1" numFmtId="4">
    <oc r="G131">
      <v>7278.5473199999997</v>
    </oc>
    <nc r="G131">
      <v>7341.0363200000002</v>
    </nc>
  </rcc>
  <rcc rId="14562" sId="1" numFmtId="4">
    <oc r="G136">
      <v>81</v>
    </oc>
    <nc r="G136">
      <v>87</v>
    </nc>
  </rcc>
  <rcc rId="14563" sId="1" numFmtId="4">
    <oc r="G227">
      <v>139</v>
    </oc>
    <nc r="G227">
      <v>1203.07</v>
    </nc>
  </rcc>
  <rcc rId="14564" sId="1" numFmtId="4">
    <oc r="G257">
      <v>1814.07</v>
    </oc>
    <nc r="G257">
      <v>750</v>
    </nc>
  </rcc>
  <rcc rId="14565" sId="1" numFmtId="4">
    <oc r="G350">
      <v>28.45</v>
    </oc>
    <nc r="G350">
      <v>293.45</v>
    </nc>
  </rcc>
  <rcc rId="14566" sId="1" numFmtId="4">
    <oc r="G347">
      <v>4399.7</v>
    </oc>
    <nc r="G347">
      <v>4196.1000000000004</v>
    </nc>
  </rcc>
  <rcc rId="14567" sId="1" numFmtId="4">
    <oc r="G348">
      <v>1328.585</v>
    </oc>
    <nc r="G348">
      <v>1267.1849999999999</v>
    </nc>
  </rcc>
</revisions>
</file>

<file path=xl/revisions/revisionLog4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568" sId="1" numFmtId="4">
    <oc r="G467">
      <v>12681.68785</v>
    </oc>
    <nc r="G467">
      <v>12718.48785</v>
    </nc>
  </rcc>
  <rcc rId="14569" sId="1" numFmtId="4">
    <oc r="G480">
      <v>541.20399999999995</v>
    </oc>
    <nc r="G480">
      <v>504.404</v>
    </nc>
  </rcc>
  <rcc rId="14570" sId="1" numFmtId="4">
    <oc r="G550">
      <v>353.7</v>
    </oc>
    <nc r="G550">
      <v>338.7</v>
    </nc>
  </rcc>
  <rcc rId="14571" sId="1" numFmtId="4">
    <oc r="G551">
      <v>323.3</v>
    </oc>
    <nc r="G551">
      <v>338.3</v>
    </nc>
  </rcc>
  <rcc rId="14572" sId="1" numFmtId="4">
    <oc r="G644">
      <v>5724.9</v>
    </oc>
    <nc r="G644">
      <v>5681.8379999999997</v>
    </nc>
  </rcc>
  <rcc rId="14573" sId="1" numFmtId="4">
    <oc r="G646">
      <v>1727.09656</v>
    </oc>
    <nc r="G646">
      <v>1714.0905600000001</v>
    </nc>
  </rcc>
  <rcc rId="14574" sId="1" numFmtId="4">
    <oc r="G647">
      <v>66.900000000000006</v>
    </oc>
    <nc r="G647">
      <v>122.968</v>
    </nc>
  </rcc>
</revisions>
</file>

<file path=xl/revisions/revisionLog4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575" sId="1" numFmtId="4">
    <oc r="G60">
      <v>409</v>
    </oc>
    <nc r="G60">
      <v>403</v>
    </nc>
  </rcc>
</revisions>
</file>

<file path=xl/revisions/revisionLog4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576" sId="1">
    <oc r="G3" t="inlineStr">
      <is>
        <t>от __ мая 2025    № ___</t>
      </is>
    </oc>
    <nc r="G3" t="inlineStr">
      <is>
        <t>от 29 мая 2025    № 46</t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943" sId="1" ref="A159:XFD159" action="insertRow">
    <undo index="65535" exp="area" ref3D="1" dr="$A$467:$XFD$467" dn="Z_B67934D4_E797_41BD_A015_871403995F47_.wvu.Rows" sId="1"/>
    <undo index="65535" exp="area" ref3D="1" dr="$A$440:$XFD$440" dn="Z_B67934D4_E797_41BD_A015_871403995F47_.wvu.Rows" sId="1"/>
    <undo index="65535" exp="area" ref3D="1" dr="$A$412:$XFD$412" dn="Z_B67934D4_E797_41BD_A015_871403995F47_.wvu.Rows" sId="1"/>
    <undo index="65535" exp="area" ref3D="1" dr="$A$394:$XFD$395" dn="Z_B67934D4_E797_41BD_A015_871403995F47_.wvu.Rows" sId="1"/>
    <undo index="65535" exp="area" ref3D="1" dr="$A$387:$XFD$388" dn="Z_B67934D4_E797_41BD_A015_871403995F47_.wvu.Rows" sId="1"/>
    <undo index="65535" exp="area" ref3D="1" dr="$A$353:$XFD$358" dn="Z_B67934D4_E797_41BD_A015_871403995F47_.wvu.Rows" sId="1"/>
  </rrc>
  <rrc rId="5944" sId="1" ref="A160:XFD160" action="insertRow">
    <undo index="65535" exp="area" ref3D="1" dr="$A$468:$XFD$468" dn="Z_B67934D4_E797_41BD_A015_871403995F47_.wvu.Rows" sId="1"/>
    <undo index="65535" exp="area" ref3D="1" dr="$A$441:$XFD$441" dn="Z_B67934D4_E797_41BD_A015_871403995F47_.wvu.Rows" sId="1"/>
    <undo index="65535" exp="area" ref3D="1" dr="$A$413:$XFD$413" dn="Z_B67934D4_E797_41BD_A015_871403995F47_.wvu.Rows" sId="1"/>
    <undo index="65535" exp="area" ref3D="1" dr="$A$395:$XFD$396" dn="Z_B67934D4_E797_41BD_A015_871403995F47_.wvu.Rows" sId="1"/>
    <undo index="65535" exp="area" ref3D="1" dr="$A$388:$XFD$389" dn="Z_B67934D4_E797_41BD_A015_871403995F47_.wvu.Rows" sId="1"/>
    <undo index="65535" exp="area" ref3D="1" dr="$A$354:$XFD$359" dn="Z_B67934D4_E797_41BD_A015_871403995F47_.wvu.Rows" sId="1"/>
  </rrc>
  <rcc rId="5945" sId="1" odxf="1" dxf="1">
    <nc r="A159" t="inlineStr">
      <is>
        <t>Обеспечение комплексного развития сельских территорий</t>
      </is>
    </nc>
    <odxf>
      <font>
        <b/>
        <i val="0"/>
        <name val="Times New Roman"/>
        <family val="1"/>
      </font>
      <alignment horizontal="left" vertical="center"/>
    </odxf>
    <ndxf>
      <font>
        <b val="0"/>
        <i/>
        <name val="Times New Roman"/>
        <family val="1"/>
      </font>
      <alignment horizontal="general" vertical="top"/>
    </ndxf>
  </rcc>
  <rcc rId="5946" sId="1" odxf="1" dxf="1">
    <nc r="A160" t="inlineStr">
      <is>
        <t>Иные межбюджетные трансферты</t>
      </is>
    </nc>
    <odxf>
      <font>
        <b/>
        <name val="Times New Roman"/>
        <family val="1"/>
      </font>
    </odxf>
    <ndxf>
      <font>
        <b val="0"/>
        <color indexed="8"/>
        <name val="Times New Roman"/>
        <family val="1"/>
      </font>
    </ndxf>
  </rcc>
  <rcc rId="5947" sId="1" odxf="1" dxf="1">
    <nc r="C159" t="inlineStr">
      <is>
        <t>05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5948" sId="1" odxf="1" dxf="1">
    <nc r="D159" t="inlineStr">
      <is>
        <t>02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5949" sId="1" odxf="1" dxf="1">
    <nc r="E159" t="inlineStr">
      <is>
        <t>99900 L5760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F159" start="0" length="0">
    <dxf>
      <font>
        <b val="0"/>
        <i/>
        <name val="Times New Roman"/>
        <family val="1"/>
      </font>
    </dxf>
  </rfmt>
  <rcc rId="5950" sId="1" odxf="1" dxf="1">
    <nc r="G159">
      <f>SUM(G160:G160)</f>
    </nc>
    <odxf>
      <font>
        <b/>
        <i val="0"/>
        <name val="Times New Roman"/>
        <family val="1"/>
      </font>
      <fill>
        <patternFill patternType="none">
          <bgColor indexed="65"/>
        </patternFill>
      </fill>
    </odxf>
    <ndxf>
      <font>
        <b val="0"/>
        <i/>
        <name val="Times New Roman"/>
        <family val="1"/>
      </font>
      <fill>
        <patternFill patternType="solid">
          <bgColor rgb="FFFFFF00"/>
        </patternFill>
      </fill>
    </ndxf>
  </rcc>
  <rcc rId="5951" sId="1" odxf="1" dxf="1">
    <nc r="C160" t="inlineStr">
      <is>
        <t>05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5952" sId="1" odxf="1" dxf="1">
    <nc r="D160" t="inlineStr">
      <is>
        <t>02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5953" sId="1" odxf="1" dxf="1">
    <nc r="E160" t="inlineStr">
      <is>
        <t>99900 L5760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5954" sId="1" odxf="1" dxf="1">
    <nc r="F160" t="inlineStr">
      <is>
        <t>540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5955" sId="1" odxf="1" dxf="1">
    <nc r="G160">
      <f>50104.8+1022.5</f>
    </nc>
    <odxf>
      <font>
        <b/>
        <name val="Times New Roman"/>
        <family val="1"/>
      </font>
      <fill>
        <patternFill patternType="none">
          <bgColor indexed="65"/>
        </patternFill>
      </fill>
    </odxf>
    <ndxf>
      <font>
        <b val="0"/>
        <name val="Times New Roman"/>
        <family val="1"/>
      </font>
      <fill>
        <patternFill patternType="solid">
          <bgColor theme="0"/>
        </patternFill>
      </fill>
    </ndxf>
  </rcc>
  <rcc rId="5956" sId="1" odxf="1" dxf="1">
    <nc r="B159" t="inlineStr">
      <is>
        <t>968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5957" sId="1" odxf="1" dxf="1">
    <nc r="B160" t="inlineStr">
      <is>
        <t>968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5958" sId="1">
    <oc r="G158">
      <f>G163+G161</f>
    </oc>
    <nc r="G158">
      <f>G163+G161+G159</f>
    </nc>
  </rcc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04" sId="1" numFmtId="4">
    <nc r="G43">
      <v>1949.6</v>
    </nc>
  </rcc>
  <rcc rId="5505" sId="1" numFmtId="4">
    <nc r="G44">
      <v>588.79999999999995</v>
    </nc>
  </rcc>
  <rcc rId="5506" sId="1" numFmtId="4">
    <nc r="G49">
      <v>10623.4</v>
    </nc>
  </rcc>
  <rcc rId="5507" sId="1" numFmtId="4">
    <nc r="G50">
      <v>3208.2</v>
    </nc>
  </rcc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508" sId="1" ref="A59:XFD59" action="deleteRow">
    <undo index="65535" exp="ref" v="1" dr="G59" r="G38" sId="1"/>
    <undo index="65535" exp="area" ref3D="1" dr="$A$520:$XFD$520" dn="Z_B67934D4_E797_41BD_A015_871403995F47_.wvu.Rows" sId="1"/>
    <undo index="65535" exp="area" ref3D="1" dr="$A$490:$XFD$490" dn="Z_B67934D4_E797_41BD_A015_871403995F47_.wvu.Rows" sId="1"/>
    <undo index="65535" exp="area" ref3D="1" dr="$A$461:$XFD$461" dn="Z_B67934D4_E797_41BD_A015_871403995F47_.wvu.Rows" sId="1"/>
    <undo index="65535" exp="area" ref3D="1" dr="$A$440:$XFD$441" dn="Z_B67934D4_E797_41BD_A015_871403995F47_.wvu.Rows" sId="1"/>
    <undo index="65535" exp="area" ref3D="1" dr="$A$432:$XFD$433" dn="Z_B67934D4_E797_41BD_A015_871403995F47_.wvu.Rows" sId="1"/>
    <undo index="65535" exp="area" ref3D="1" dr="$A$390:$XFD$393" dn="Z_B67934D4_E797_41BD_A015_871403995F47_.wvu.Rows" sId="1"/>
    <undo index="65535" exp="area" ref3D="1" dr="$A$378:$XFD$383" dn="Z_B67934D4_E797_41BD_A015_871403995F47_.wvu.Rows" sId="1"/>
    <undo index="65535" exp="area" ref3D="1" dr="$A$286:$XFD$286" dn="Z_B67934D4_E797_41BD_A015_871403995F47_.wvu.Rows" sId="1"/>
    <rfmt sheetId="1" xfDxf="1" sqref="A59:XFD59" start="0" length="0">
      <dxf>
        <font>
          <name val="Times New Roman CYR"/>
          <family val="1"/>
        </font>
        <alignment wrapText="1"/>
      </dxf>
    </rfmt>
    <rcc rId="0" sId="1" dxf="1">
      <nc r="A59" t="inlineStr">
        <is>
          <t>Обеспечение проведения выборов и референдумов</t>
        </is>
      </nc>
      <ndxf>
        <font>
          <b/>
          <name val="Times New Roman"/>
          <family val="1"/>
        </font>
        <fill>
          <patternFill patternType="solid">
            <bgColor indexed="41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59">
        <v>968</v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9" t="inlineStr">
        <is>
          <t>01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9" t="inlineStr">
        <is>
          <t>07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9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9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59">
        <f>G60</f>
      </nc>
      <n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509" sId="1" ref="A59:XFD59" action="deleteRow">
    <undo index="65535" exp="area" ref3D="1" dr="$A$519:$XFD$519" dn="Z_B67934D4_E797_41BD_A015_871403995F47_.wvu.Rows" sId="1"/>
    <undo index="65535" exp="area" ref3D="1" dr="$A$489:$XFD$489" dn="Z_B67934D4_E797_41BD_A015_871403995F47_.wvu.Rows" sId="1"/>
    <undo index="65535" exp="area" ref3D="1" dr="$A$460:$XFD$460" dn="Z_B67934D4_E797_41BD_A015_871403995F47_.wvu.Rows" sId="1"/>
    <undo index="65535" exp="area" ref3D="1" dr="$A$439:$XFD$440" dn="Z_B67934D4_E797_41BD_A015_871403995F47_.wvu.Rows" sId="1"/>
    <undo index="65535" exp="area" ref3D="1" dr="$A$431:$XFD$432" dn="Z_B67934D4_E797_41BD_A015_871403995F47_.wvu.Rows" sId="1"/>
    <undo index="65535" exp="area" ref3D="1" dr="$A$389:$XFD$392" dn="Z_B67934D4_E797_41BD_A015_871403995F47_.wvu.Rows" sId="1"/>
    <undo index="65535" exp="area" ref3D="1" dr="$A$377:$XFD$382" dn="Z_B67934D4_E797_41BD_A015_871403995F47_.wvu.Rows" sId="1"/>
    <undo index="65535" exp="area" ref3D="1" dr="$A$285:$XFD$285" dn="Z_B67934D4_E797_41BD_A015_871403995F47_.wvu.Rows" sId="1"/>
    <rfmt sheetId="1" xfDxf="1" sqref="A59:XFD59" start="0" length="0">
      <dxf>
        <font>
          <name val="Times New Roman CYR"/>
          <family val="1"/>
        </font>
        <alignment wrapText="1"/>
      </dxf>
    </rfmt>
    <rcc rId="0" sId="1" dxf="1">
      <nc r="A59" t="inlineStr">
        <is>
          <t>Непрограммные расходы</t>
        </is>
      </nc>
      <ndxf>
        <font>
          <b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59">
        <v>969</v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9" t="inlineStr">
        <is>
          <t>01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9" t="inlineStr">
        <is>
          <t>07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9" t="inlineStr">
        <is>
          <t>99900 00000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59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59">
        <f>G60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510" sId="1" ref="A59:XFD59" action="deleteRow">
    <undo index="65535" exp="area" ref3D="1" dr="$A$518:$XFD$518" dn="Z_B67934D4_E797_41BD_A015_871403995F47_.wvu.Rows" sId="1"/>
    <undo index="65535" exp="area" ref3D="1" dr="$A$488:$XFD$488" dn="Z_B67934D4_E797_41BD_A015_871403995F47_.wvu.Rows" sId="1"/>
    <undo index="65535" exp="area" ref3D="1" dr="$A$459:$XFD$459" dn="Z_B67934D4_E797_41BD_A015_871403995F47_.wvu.Rows" sId="1"/>
    <undo index="65535" exp="area" ref3D="1" dr="$A$438:$XFD$439" dn="Z_B67934D4_E797_41BD_A015_871403995F47_.wvu.Rows" sId="1"/>
    <undo index="65535" exp="area" ref3D="1" dr="$A$430:$XFD$431" dn="Z_B67934D4_E797_41BD_A015_871403995F47_.wvu.Rows" sId="1"/>
    <undo index="65535" exp="area" ref3D="1" dr="$A$388:$XFD$391" dn="Z_B67934D4_E797_41BD_A015_871403995F47_.wvu.Rows" sId="1"/>
    <undo index="65535" exp="area" ref3D="1" dr="$A$376:$XFD$381" dn="Z_B67934D4_E797_41BD_A015_871403995F47_.wvu.Rows" sId="1"/>
    <undo index="65535" exp="area" ref3D="1" dr="$A$284:$XFD$284" dn="Z_B67934D4_E797_41BD_A015_871403995F47_.wvu.Rows" sId="1"/>
    <rfmt sheetId="1" xfDxf="1" sqref="A59:XFD59" start="0" length="0">
      <dxf>
        <font>
          <name val="Times New Roman CYR"/>
          <family val="1"/>
        </font>
        <alignment wrapText="1"/>
      </dxf>
    </rfmt>
    <rcc rId="0" sId="1" dxf="1">
      <nc r="A59" t="inlineStr">
        <is>
          <t>Прочие мероприятия, связанные с выполнением обязательств органов местного самоуправления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59">
        <v>968</v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9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9" t="inlineStr">
        <is>
          <t>07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9" t="inlineStr">
        <is>
          <t>99900 82900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59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59">
        <f>G60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511" sId="1" ref="A59:XFD59" action="deleteRow">
    <undo index="65535" exp="area" ref3D="1" dr="$A$517:$XFD$517" dn="Z_B67934D4_E797_41BD_A015_871403995F47_.wvu.Rows" sId="1"/>
    <undo index="65535" exp="area" ref3D="1" dr="$A$487:$XFD$487" dn="Z_B67934D4_E797_41BD_A015_871403995F47_.wvu.Rows" sId="1"/>
    <undo index="65535" exp="area" ref3D="1" dr="$A$458:$XFD$458" dn="Z_B67934D4_E797_41BD_A015_871403995F47_.wvu.Rows" sId="1"/>
    <undo index="65535" exp="area" ref3D="1" dr="$A$437:$XFD$438" dn="Z_B67934D4_E797_41BD_A015_871403995F47_.wvu.Rows" sId="1"/>
    <undo index="65535" exp="area" ref3D="1" dr="$A$429:$XFD$430" dn="Z_B67934D4_E797_41BD_A015_871403995F47_.wvu.Rows" sId="1"/>
    <undo index="65535" exp="area" ref3D="1" dr="$A$387:$XFD$390" dn="Z_B67934D4_E797_41BD_A015_871403995F47_.wvu.Rows" sId="1"/>
    <undo index="65535" exp="area" ref3D="1" dr="$A$375:$XFD$380" dn="Z_B67934D4_E797_41BD_A015_871403995F47_.wvu.Rows" sId="1"/>
    <undo index="65535" exp="area" ref3D="1" dr="$A$283:$XFD$283" dn="Z_B67934D4_E797_41BD_A015_871403995F47_.wvu.Rows" sId="1"/>
    <rfmt sheetId="1" xfDxf="1" sqref="A59:XFD59" start="0" length="0">
      <dxf>
        <font>
          <name val="Times New Roman CYR"/>
          <family val="1"/>
        </font>
        <alignment wrapText="1"/>
      </dxf>
    </rfmt>
    <rcc rId="0" sId="1" dxf="1">
      <nc r="A59" t="inlineStr">
        <is>
          <t>Специальные расходы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59">
        <v>968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9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9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9" t="inlineStr">
        <is>
          <t>99900 82900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9" t="inlineStr">
        <is>
          <t>880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59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5512" sId="1" numFmtId="4">
    <nc r="G62">
      <v>400</v>
    </nc>
  </rcc>
  <rcc rId="5513" sId="1">
    <oc r="G38">
      <f>G39+G45+G59+G63+G55+#REF!</f>
    </oc>
    <nc r="G38">
      <f>G39+G45+G59+G63+G55</f>
    </nc>
  </rcc>
  <rcc rId="5514" sId="1" numFmtId="4">
    <nc r="G67">
      <v>50</v>
    </nc>
  </rcc>
  <rcc rId="5515" sId="1">
    <oc r="G70">
      <f>208</f>
    </oc>
    <nc r="G70">
      <f>208+208</f>
    </nc>
  </rcc>
  <rcc rId="5516" sId="1" numFmtId="4">
    <nc r="G73">
      <v>50</v>
    </nc>
  </rcc>
  <rcc rId="5517" sId="1" numFmtId="4">
    <nc r="G78">
      <v>10</v>
    </nc>
  </rcc>
  <rcc rId="5518" sId="1" numFmtId="4">
    <nc r="G77">
      <v>125</v>
    </nc>
  </rcc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19" sId="1" numFmtId="4">
    <nc r="G86">
      <v>200</v>
    </nc>
  </rcc>
  <rcc rId="5520" sId="1">
    <nc r="G111">
      <f>1975.5+596.6+42.3</f>
    </nc>
  </rcc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21" sId="1" numFmtId="4">
    <nc r="G114">
      <v>13758.4</v>
    </nc>
  </rcc>
  <rcc rId="5522" sId="1" numFmtId="4">
    <nc r="G116">
      <v>4155</v>
    </nc>
  </rcc>
  <rrc rId="5523" sId="1" ref="A115:XFD115" action="deleteRow">
    <undo index="65535" exp="area" ref3D="1" dr="$A$516:$XFD$516" dn="Z_B67934D4_E797_41BD_A015_871403995F47_.wvu.Rows" sId="1"/>
    <undo index="65535" exp="area" ref3D="1" dr="$A$486:$XFD$486" dn="Z_B67934D4_E797_41BD_A015_871403995F47_.wvu.Rows" sId="1"/>
    <undo index="65535" exp="area" ref3D="1" dr="$A$457:$XFD$457" dn="Z_B67934D4_E797_41BD_A015_871403995F47_.wvu.Rows" sId="1"/>
    <undo index="65535" exp="area" ref3D="1" dr="$A$436:$XFD$437" dn="Z_B67934D4_E797_41BD_A015_871403995F47_.wvu.Rows" sId="1"/>
    <undo index="65535" exp="area" ref3D="1" dr="$A$428:$XFD$429" dn="Z_B67934D4_E797_41BD_A015_871403995F47_.wvu.Rows" sId="1"/>
    <undo index="65535" exp="area" ref3D="1" dr="$A$386:$XFD$389" dn="Z_B67934D4_E797_41BD_A015_871403995F47_.wvu.Rows" sId="1"/>
    <undo index="65535" exp="area" ref3D="1" dr="$A$374:$XFD$379" dn="Z_B67934D4_E797_41BD_A015_871403995F47_.wvu.Rows" sId="1"/>
    <undo index="65535" exp="area" ref3D="1" dr="$A$282:$XFD$282" dn="Z_B67934D4_E797_41BD_A015_871403995F47_.wvu.Rows" sId="1"/>
    <rfmt sheetId="1" xfDxf="1" sqref="A115:XFD115" start="0" length="0">
      <dxf>
        <font>
          <name val="Times New Roman CYR"/>
          <family val="1"/>
        </font>
        <alignment wrapText="1"/>
      </dxf>
    </rfmt>
    <rcc rId="0" sId="1" dxf="1">
      <nc r="A115" t="inlineStr">
        <is>
          <t>Иные выплаты персоналу учреждений, за исключением фонда оплаты труда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115">
        <v>968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5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15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15" t="inlineStr">
        <is>
          <t>99900 83590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15" t="inlineStr">
        <is>
          <t>112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15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5524" sId="1" ref="A116:XFD116" action="deleteRow">
    <undo index="65535" exp="area" ref3D="1" dr="$A$515:$XFD$515" dn="Z_B67934D4_E797_41BD_A015_871403995F47_.wvu.Rows" sId="1"/>
    <undo index="65535" exp="area" ref3D="1" dr="$A$485:$XFD$485" dn="Z_B67934D4_E797_41BD_A015_871403995F47_.wvu.Rows" sId="1"/>
    <undo index="65535" exp="area" ref3D="1" dr="$A$456:$XFD$456" dn="Z_B67934D4_E797_41BD_A015_871403995F47_.wvu.Rows" sId="1"/>
    <undo index="65535" exp="area" ref3D="1" dr="$A$435:$XFD$436" dn="Z_B67934D4_E797_41BD_A015_871403995F47_.wvu.Rows" sId="1"/>
    <undo index="65535" exp="area" ref3D="1" dr="$A$427:$XFD$428" dn="Z_B67934D4_E797_41BD_A015_871403995F47_.wvu.Rows" sId="1"/>
    <undo index="65535" exp="area" ref3D="1" dr="$A$385:$XFD$388" dn="Z_B67934D4_E797_41BD_A015_871403995F47_.wvu.Rows" sId="1"/>
    <undo index="65535" exp="area" ref3D="1" dr="$A$373:$XFD$378" dn="Z_B67934D4_E797_41BD_A015_871403995F47_.wvu.Rows" sId="1"/>
    <undo index="65535" exp="area" ref3D="1" dr="$A$281:$XFD$281" dn="Z_B67934D4_E797_41BD_A015_871403995F47_.wvu.Rows" sId="1"/>
    <rfmt sheetId="1" xfDxf="1" sqref="A116:XFD116" start="0" length="0">
      <dxf>
        <font>
          <name val="Times New Roman CYR"/>
          <family val="1"/>
        </font>
        <alignment wrapText="1"/>
      </dxf>
    </rfmt>
    <rcc rId="0" sId="1" dxf="1">
      <nc r="A116" t="inlineStr">
        <is>
          <t>Закупка товаров, работ и услуг в сфере информационно-коммуникационных технологий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116">
        <v>968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6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16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16" t="inlineStr">
        <is>
          <t>99900 83590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16" t="inlineStr">
        <is>
          <t>242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16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5525" sId="1" numFmtId="4">
    <nc r="G116">
      <v>60</v>
    </nc>
  </rcc>
  <rcc rId="5526" sId="1">
    <nc r="G117">
      <f>948+318</f>
    </nc>
  </rcc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27" sId="1" numFmtId="4">
    <nc r="G127">
      <v>1000</v>
    </nc>
  </rcc>
  <rcc rId="5528" sId="1" numFmtId="4">
    <nc r="G152">
      <v>30</v>
    </nc>
  </rcc>
  <rcc rId="5529" sId="1">
    <oc r="G156">
      <f>400</f>
    </oc>
    <nc r="G156">
      <f>400+430</f>
    </nc>
  </rcc>
  <rcc rId="5530" sId="1">
    <nc r="G160">
      <f>181</f>
    </nc>
  </rcc>
  <rcc rId="5531" sId="1">
    <oc r="G179">
      <f>14180+283.6</f>
    </oc>
    <nc r="G179">
      <f>14180+283.6+14.5</f>
    </nc>
  </rcc>
  <rcc rId="5532" sId="1" numFmtId="4">
    <nc r="G189">
      <v>2423.6999999999998</v>
    </nc>
  </rcc>
  <rcc rId="5533" sId="1" numFmtId="4">
    <nc r="G325">
      <v>4920.6000000000004</v>
    </nc>
  </rcc>
  <rcc rId="5534" sId="1" numFmtId="4">
    <nc r="G327">
      <v>1486</v>
    </nc>
  </rcc>
  <rrc rId="5535" sId="1" ref="A326:XFD326" action="deleteRow">
    <undo index="65535" exp="area" ref3D="1" dr="$A$514:$XFD$514" dn="Z_B67934D4_E797_41BD_A015_871403995F47_.wvu.Rows" sId="1"/>
    <undo index="65535" exp="area" ref3D="1" dr="$A$484:$XFD$484" dn="Z_B67934D4_E797_41BD_A015_871403995F47_.wvu.Rows" sId="1"/>
    <undo index="65535" exp="area" ref3D="1" dr="$A$455:$XFD$455" dn="Z_B67934D4_E797_41BD_A015_871403995F47_.wvu.Rows" sId="1"/>
    <undo index="65535" exp="area" ref3D="1" dr="$A$434:$XFD$435" dn="Z_B67934D4_E797_41BD_A015_871403995F47_.wvu.Rows" sId="1"/>
    <undo index="65535" exp="area" ref3D="1" dr="$A$426:$XFD$427" dn="Z_B67934D4_E797_41BD_A015_871403995F47_.wvu.Rows" sId="1"/>
    <undo index="65535" exp="area" ref3D="1" dr="$A$384:$XFD$387" dn="Z_B67934D4_E797_41BD_A015_871403995F47_.wvu.Rows" sId="1"/>
    <undo index="65535" exp="area" ref3D="1" dr="$A$372:$XFD$377" dn="Z_B67934D4_E797_41BD_A015_871403995F47_.wvu.Rows" sId="1"/>
    <rfmt sheetId="1" xfDxf="1" sqref="A326:XFD326" start="0" length="0">
      <dxf>
        <font>
          <i/>
          <name val="Times New Roman CYR"/>
          <family val="1"/>
        </font>
        <alignment wrapText="1"/>
      </dxf>
    </rfmt>
    <rcc rId="0" sId="1" dxf="1">
      <nc r="A326" t="inlineStr">
        <is>
          <t>Иные выплаты персоналу государственных (муниципальных) органов, за исключением фонда оплаты труда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326">
        <v>970</v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26" t="inlineStr">
        <is>
          <t>01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26" t="inlineStr">
        <is>
          <t>06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26" t="inlineStr">
        <is>
          <t>02101 81020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26" t="inlineStr">
        <is>
          <t>122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26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5536" sId="1" numFmtId="4">
    <nc r="G327">
      <v>100</v>
    </nc>
  </rcc>
  <rcc rId="5537" sId="1" numFmtId="4">
    <nc r="G328">
      <v>100</v>
    </nc>
  </rcc>
  <rrc rId="5538" sId="1" ref="A342:XFD342" action="deleteRow">
    <undo index="65535" exp="ref" v="1" dr="G342" r="G337" sId="1"/>
    <undo index="65535" exp="area" ref3D="1" dr="$A$513:$XFD$513" dn="Z_B67934D4_E797_41BD_A015_871403995F47_.wvu.Rows" sId="1"/>
    <undo index="65535" exp="area" ref3D="1" dr="$A$483:$XFD$483" dn="Z_B67934D4_E797_41BD_A015_871403995F47_.wvu.Rows" sId="1"/>
    <undo index="65535" exp="area" ref3D="1" dr="$A$454:$XFD$454" dn="Z_B67934D4_E797_41BD_A015_871403995F47_.wvu.Rows" sId="1"/>
    <undo index="65535" exp="area" ref3D="1" dr="$A$433:$XFD$434" dn="Z_B67934D4_E797_41BD_A015_871403995F47_.wvu.Rows" sId="1"/>
    <undo index="65535" exp="area" ref3D="1" dr="$A$425:$XFD$426" dn="Z_B67934D4_E797_41BD_A015_871403995F47_.wvu.Rows" sId="1"/>
    <undo index="65535" exp="area" ref3D="1" dr="$A$383:$XFD$386" dn="Z_B67934D4_E797_41BD_A015_871403995F47_.wvu.Rows" sId="1"/>
    <undo index="65535" exp="area" ref3D="1" dr="$A$371:$XFD$376" dn="Z_B67934D4_E797_41BD_A015_871403995F47_.wvu.Rows" sId="1"/>
    <rfmt sheetId="1" xfDxf="1" sqref="A342:XFD342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  <alignment wrapText="1"/>
      </dxf>
    </rfmt>
    <rcc rId="0" sId="1" dxf="1">
      <nc r="A342" t="inlineStr">
        <is>
          <t>Иные межбюджетные трансферты на прочие мероприятия</t>
        </is>
      </nc>
      <ndxf>
        <font>
          <name val="Times New Roman"/>
          <family val="1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42" t="inlineStr">
        <is>
          <t>970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42" t="inlineStr">
        <is>
          <t>14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42" t="inlineStr">
        <is>
          <t>03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42" t="inlineStr">
        <is>
          <t>02201 63010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42" start="0" length="0">
      <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42">
        <f>G343</f>
      </nc>
      <ndxf>
        <font>
          <name val="Times New Roman"/>
          <family val="1"/>
        </font>
        <numFmt numFmtId="165" formatCode="0.00000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539" sId="1" ref="A342:XFD342" action="deleteRow">
    <undo index="65535" exp="area" ref3D="1" dr="$A$512:$XFD$512" dn="Z_B67934D4_E797_41BD_A015_871403995F47_.wvu.Rows" sId="1"/>
    <undo index="65535" exp="area" ref3D="1" dr="$A$482:$XFD$482" dn="Z_B67934D4_E797_41BD_A015_871403995F47_.wvu.Rows" sId="1"/>
    <undo index="65535" exp="area" ref3D="1" dr="$A$453:$XFD$453" dn="Z_B67934D4_E797_41BD_A015_871403995F47_.wvu.Rows" sId="1"/>
    <undo index="65535" exp="area" ref3D="1" dr="$A$432:$XFD$433" dn="Z_B67934D4_E797_41BD_A015_871403995F47_.wvu.Rows" sId="1"/>
    <undo index="65535" exp="area" ref3D="1" dr="$A$424:$XFD$425" dn="Z_B67934D4_E797_41BD_A015_871403995F47_.wvu.Rows" sId="1"/>
    <undo index="65535" exp="area" ref3D="1" dr="$A$382:$XFD$385" dn="Z_B67934D4_E797_41BD_A015_871403995F47_.wvu.Rows" sId="1"/>
    <undo index="65535" exp="area" ref3D="1" dr="$A$370:$XFD$375" dn="Z_B67934D4_E797_41BD_A015_871403995F47_.wvu.Rows" sId="1"/>
    <rfmt sheetId="1" xfDxf="1" sqref="A342:XFD342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  <alignment wrapText="1"/>
      </dxf>
    </rfmt>
    <rcc rId="0" sId="1" dxf="1">
      <nc r="A342" t="inlineStr">
        <is>
          <t>Иные межбюджетные трансферты</t>
        </is>
      </nc>
      <ndxf>
        <font>
          <i val="0"/>
          <name val="Times New Roman"/>
          <family val="1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42" t="inlineStr">
        <is>
          <t>970</t>
        </is>
      </nc>
      <ndxf>
        <font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42" t="inlineStr">
        <is>
          <t>14</t>
        </is>
      </nc>
      <ndxf>
        <font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42" t="inlineStr">
        <is>
          <t>03</t>
        </is>
      </nc>
      <ndxf>
        <font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42" t="inlineStr">
        <is>
          <t>02201 63010</t>
        </is>
      </nc>
      <ndxf>
        <font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42" t="inlineStr">
        <is>
          <t>540</t>
        </is>
      </nc>
      <ndxf>
        <font>
          <i val="0"/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42" start="0" length="0">
      <dxf>
        <font>
          <i val="0"/>
          <name val="Times New Roman"/>
          <family val="1"/>
        </font>
        <numFmt numFmtId="165" formatCode="0.00000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5540" sId="1">
    <oc r="G337">
      <f>G338+G340+#REF!</f>
    </oc>
    <nc r="G337">
      <f>G338+G340</f>
    </nc>
  </rcc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41" sId="1" numFmtId="4">
    <nc r="G349">
      <v>4289.7</v>
    </nc>
  </rcc>
  <rcc rId="5542" sId="1" numFmtId="4">
    <nc r="G351">
      <v>1295.5</v>
    </nc>
  </rcc>
  <rrc rId="5543" sId="1" ref="A350:XFD350" action="deleteRow">
    <undo index="65535" exp="area" ref3D="1" dr="$A$511:$XFD$511" dn="Z_B67934D4_E797_41BD_A015_871403995F47_.wvu.Rows" sId="1"/>
    <undo index="65535" exp="area" ref3D="1" dr="$A$481:$XFD$481" dn="Z_B67934D4_E797_41BD_A015_871403995F47_.wvu.Rows" sId="1"/>
    <undo index="65535" exp="area" ref3D="1" dr="$A$452:$XFD$452" dn="Z_B67934D4_E797_41BD_A015_871403995F47_.wvu.Rows" sId="1"/>
    <undo index="65535" exp="area" ref3D="1" dr="$A$431:$XFD$432" dn="Z_B67934D4_E797_41BD_A015_871403995F47_.wvu.Rows" sId="1"/>
    <undo index="65535" exp="area" ref3D="1" dr="$A$423:$XFD$424" dn="Z_B67934D4_E797_41BD_A015_871403995F47_.wvu.Rows" sId="1"/>
    <undo index="65535" exp="area" ref3D="1" dr="$A$381:$XFD$384" dn="Z_B67934D4_E797_41BD_A015_871403995F47_.wvu.Rows" sId="1"/>
    <undo index="65535" exp="area" ref3D="1" dr="$A$369:$XFD$374" dn="Z_B67934D4_E797_41BD_A015_871403995F47_.wvu.Rows" sId="1"/>
    <rfmt sheetId="1" xfDxf="1" sqref="A350:XFD350" start="0" length="0">
      <dxf>
        <font>
          <name val="Times New Roman CYR"/>
          <family val="1"/>
        </font>
        <alignment wrapText="1"/>
      </dxf>
    </rfmt>
    <rcc rId="0" sId="1" dxf="1">
      <nc r="A350" t="inlineStr">
        <is>
          <t>Иные выплаты персоналу, за исключением фонда оплаты труда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50" t="inlineStr">
        <is>
          <t>971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50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50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50" t="inlineStr">
        <is>
          <t>04102 81020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50" t="inlineStr">
        <is>
          <t>122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50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5544" sId="1" ref="A351:XFD351" action="deleteRow">
    <undo index="65535" exp="area" dr="G349:G351" r="G348" sId="1"/>
    <undo index="65535" exp="area" ref3D="1" dr="$A$510:$XFD$510" dn="Z_B67934D4_E797_41BD_A015_871403995F47_.wvu.Rows" sId="1"/>
    <undo index="65535" exp="area" ref3D="1" dr="$A$480:$XFD$480" dn="Z_B67934D4_E797_41BD_A015_871403995F47_.wvu.Rows" sId="1"/>
    <undo index="65535" exp="area" ref3D="1" dr="$A$451:$XFD$451" dn="Z_B67934D4_E797_41BD_A015_871403995F47_.wvu.Rows" sId="1"/>
    <undo index="65535" exp="area" ref3D="1" dr="$A$430:$XFD$431" dn="Z_B67934D4_E797_41BD_A015_871403995F47_.wvu.Rows" sId="1"/>
    <undo index="65535" exp="area" ref3D="1" dr="$A$422:$XFD$423" dn="Z_B67934D4_E797_41BD_A015_871403995F47_.wvu.Rows" sId="1"/>
    <undo index="65535" exp="area" ref3D="1" dr="$A$380:$XFD$383" dn="Z_B67934D4_E797_41BD_A015_871403995F47_.wvu.Rows" sId="1"/>
    <undo index="65535" exp="area" ref3D="1" dr="$A$368:$XFD$373" dn="Z_B67934D4_E797_41BD_A015_871403995F47_.wvu.Rows" sId="1"/>
    <rfmt sheetId="1" xfDxf="1" sqref="A351:XFD351" start="0" length="0">
      <dxf>
        <font>
          <i/>
          <name val="Times New Roman CYR"/>
          <family val="1"/>
        </font>
        <alignment wrapText="1"/>
      </dxf>
    </rfmt>
    <rcc rId="0" sId="1" dxf="1">
      <nc r="A351" t="inlineStr">
        <is>
          <t>Уплата иных платежей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51" t="inlineStr">
        <is>
          <t>971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51" t="inlineStr">
        <is>
          <t>01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51" t="inlineStr">
        <is>
          <t>13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51" t="inlineStr">
        <is>
          <t>04102 81020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51" t="inlineStr">
        <is>
          <t>853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51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5545" sId="1" numFmtId="4">
    <nc r="G352">
      <v>50</v>
    </nc>
  </rcc>
  <rcc rId="5546" sId="1" numFmtId="4">
    <nc r="G353">
      <v>50</v>
    </nc>
  </rcc>
  <rrc rId="5547" sId="1" ref="A358:XFD358" action="deleteRow">
    <undo index="0" exp="ref" v="1" dr="G358" r="G357" sId="1"/>
    <undo index="65535" exp="area" ref3D="1" dr="$A$509:$XFD$509" dn="Z_B67934D4_E797_41BD_A015_871403995F47_.wvu.Rows" sId="1"/>
    <undo index="65535" exp="area" ref3D="1" dr="$A$479:$XFD$479" dn="Z_B67934D4_E797_41BD_A015_871403995F47_.wvu.Rows" sId="1"/>
    <undo index="65535" exp="area" ref3D="1" dr="$A$450:$XFD$450" dn="Z_B67934D4_E797_41BD_A015_871403995F47_.wvu.Rows" sId="1"/>
    <undo index="65535" exp="area" ref3D="1" dr="$A$429:$XFD$430" dn="Z_B67934D4_E797_41BD_A015_871403995F47_.wvu.Rows" sId="1"/>
    <undo index="65535" exp="area" ref3D="1" dr="$A$421:$XFD$422" dn="Z_B67934D4_E797_41BD_A015_871403995F47_.wvu.Rows" sId="1"/>
    <undo index="65535" exp="area" ref3D="1" dr="$A$379:$XFD$382" dn="Z_B67934D4_E797_41BD_A015_871403995F47_.wvu.Rows" sId="1"/>
    <undo index="65535" exp="area" ref3D="1" dr="$A$367:$XFD$372" dn="Z_B67934D4_E797_41BD_A015_871403995F47_.wvu.Rows" sId="1"/>
    <rfmt sheetId="1" xfDxf="1" sqref="A358:XFD358" start="0" length="0">
      <dxf>
        <font>
          <name val="Times New Roman CYR"/>
          <family val="1"/>
        </font>
        <alignment wrapText="1"/>
      </dxf>
    </rfmt>
    <rcc rId="0" sId="1" dxf="1">
      <nc r="A358" t="inlineStr">
        <is>
          <t>Прочие мероприятия, связанные с выполнением обязательств органов местного самоуправления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358">
        <v>971</v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58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58" t="inlineStr">
        <is>
          <t>13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58" t="inlineStr">
        <is>
          <t>99900 82900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58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58">
        <f>G359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548" sId="1" ref="A358:XFD358" action="deleteRow">
    <undo index="65535" exp="area" ref3D="1" dr="$A$508:$XFD$508" dn="Z_B67934D4_E797_41BD_A015_871403995F47_.wvu.Rows" sId="1"/>
    <undo index="65535" exp="area" ref3D="1" dr="$A$478:$XFD$478" dn="Z_B67934D4_E797_41BD_A015_871403995F47_.wvu.Rows" sId="1"/>
    <undo index="65535" exp="area" ref3D="1" dr="$A$449:$XFD$449" dn="Z_B67934D4_E797_41BD_A015_871403995F47_.wvu.Rows" sId="1"/>
    <undo index="65535" exp="area" ref3D="1" dr="$A$428:$XFD$429" dn="Z_B67934D4_E797_41BD_A015_871403995F47_.wvu.Rows" sId="1"/>
    <undo index="65535" exp="area" ref3D="1" dr="$A$420:$XFD$421" dn="Z_B67934D4_E797_41BD_A015_871403995F47_.wvu.Rows" sId="1"/>
    <undo index="65535" exp="area" ref3D="1" dr="$A$378:$XFD$381" dn="Z_B67934D4_E797_41BD_A015_871403995F47_.wvu.Rows" sId="1"/>
    <undo index="65535" exp="area" ref3D="1" dr="$A$366:$XFD$371" dn="Z_B67934D4_E797_41BD_A015_871403995F47_.wvu.Rows" sId="1"/>
    <rfmt sheetId="1" xfDxf="1" sqref="A358:XFD358" start="0" length="0">
      <dxf>
        <font>
          <name val="Times New Roman CYR"/>
          <family val="1"/>
        </font>
        <alignment wrapText="1"/>
      </dxf>
    </rfmt>
    <rcc rId="0" sId="1" dxf="1">
      <nc r="A358" t="inlineStr">
        <is>
          <t>Прочие закупки товаров, работ и услуг для государственных (муниципальных) нужд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358">
        <v>971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58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58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58" t="inlineStr">
        <is>
          <t>99900 82900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58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58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5549" sId="1">
    <oc r="G357">
      <f>#REF!+G358</f>
    </oc>
    <nc r="G357">
      <f>G358</f>
    </nc>
  </rcc>
  <rcc rId="5550" sId="1">
    <nc r="G359">
      <f>1207.7</f>
    </nc>
  </rcc>
  <rcc rId="5551" sId="1">
    <oc r="G373">
      <f>367.6</f>
    </oc>
    <nc r="G373">
      <f>367.6+19.4</f>
    </nc>
  </rcc>
  <rcc rId="5552" sId="1" numFmtId="4">
    <oc r="G375">
      <v>200</v>
    </oc>
    <nc r="G375">
      <f>200+50</f>
    </nc>
  </rcc>
  <rcc rId="5553" sId="1" numFmtId="4">
    <nc r="G371">
      <v>50</v>
    </nc>
  </rcc>
  <rcc rId="5554" sId="1" numFmtId="4">
    <nc r="G356">
      <v>50</v>
    </nc>
  </rcc>
  <rrc rId="5555" sId="1" ref="A376:XFD376" action="deleteRow">
    <undo index="65535" exp="ref" v="1" dr="G376" r="G342" sId="1"/>
    <undo index="65535" exp="area" ref3D="1" dr="$A$507:$XFD$507" dn="Z_B67934D4_E797_41BD_A015_871403995F47_.wvu.Rows" sId="1"/>
    <undo index="65535" exp="area" ref3D="1" dr="$A$477:$XFD$477" dn="Z_B67934D4_E797_41BD_A015_871403995F47_.wvu.Rows" sId="1"/>
    <undo index="65535" exp="area" ref3D="1" dr="$A$448:$XFD$448" dn="Z_B67934D4_E797_41BD_A015_871403995F47_.wvu.Rows" sId="1"/>
    <undo index="65535" exp="area" ref3D="1" dr="$A$427:$XFD$428" dn="Z_B67934D4_E797_41BD_A015_871403995F47_.wvu.Rows" sId="1"/>
    <undo index="65535" exp="area" ref3D="1" dr="$A$419:$XFD$420" dn="Z_B67934D4_E797_41BD_A015_871403995F47_.wvu.Rows" sId="1"/>
    <undo index="65535" exp="area" ref3D="1" dr="$A$377:$XFD$380" dn="Z_B67934D4_E797_41BD_A015_871403995F47_.wvu.Rows" sId="1"/>
    <rfmt sheetId="1" xfDxf="1" sqref="A376:XFD376" start="0" length="0">
      <dxf>
        <font>
          <name val="Times New Roman CYR"/>
          <family val="1"/>
        </font>
        <alignment wrapText="1"/>
      </dxf>
    </rfmt>
    <rcc rId="0" sId="1" dxf="1">
      <nc r="A376" t="inlineStr">
        <is>
          <t>ОБРАЗОВАНИЕ</t>
        </is>
      </nc>
      <ndxf>
        <font>
          <b/>
          <name val="Times New Roman"/>
          <family val="1"/>
        </font>
        <fill>
          <patternFill patternType="solid">
            <bgColor indexed="15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6" t="inlineStr">
        <is>
          <t>971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6" t="inlineStr">
        <is>
          <t>07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376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76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76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76">
        <f>G377</f>
      </nc>
      <ndxf>
        <font>
          <b/>
          <name val="Times New Roman"/>
          <family val="1"/>
        </font>
        <numFmt numFmtId="165" formatCode="0.00000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556" sId="1" ref="A376:XFD376" action="deleteRow">
    <undo index="65535" exp="area" ref3D="1" dr="$A$506:$XFD$506" dn="Z_B67934D4_E797_41BD_A015_871403995F47_.wvu.Rows" sId="1"/>
    <undo index="65535" exp="area" ref3D="1" dr="$A$476:$XFD$476" dn="Z_B67934D4_E797_41BD_A015_871403995F47_.wvu.Rows" sId="1"/>
    <undo index="65535" exp="area" ref3D="1" dr="$A$447:$XFD$447" dn="Z_B67934D4_E797_41BD_A015_871403995F47_.wvu.Rows" sId="1"/>
    <undo index="65535" exp="area" ref3D="1" dr="$A$426:$XFD$427" dn="Z_B67934D4_E797_41BD_A015_871403995F47_.wvu.Rows" sId="1"/>
    <undo index="65535" exp="area" ref3D="1" dr="$A$418:$XFD$419" dn="Z_B67934D4_E797_41BD_A015_871403995F47_.wvu.Rows" sId="1"/>
    <undo index="65535" exp="area" ref3D="1" dr="$A$376:$XFD$379" dn="Z_B67934D4_E797_41BD_A015_871403995F47_.wvu.Rows" sId="1"/>
    <rfmt sheetId="1" xfDxf="1" sqref="A376:XFD376" start="0" length="0">
      <dxf>
        <font>
          <name val="Times New Roman CYR"/>
          <family val="1"/>
        </font>
        <alignment wrapText="1"/>
      </dxf>
    </rfmt>
    <rcc rId="0" sId="1" dxf="1">
      <nc r="A376" t="inlineStr">
        <is>
          <t>Общее образование</t>
        </is>
      </nc>
      <ndxf>
        <font>
          <b/>
          <name val="Times New Roman"/>
          <family val="1"/>
        </font>
        <fill>
          <patternFill patternType="solid">
            <bgColor indexed="41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6" t="inlineStr">
        <is>
          <t>971</t>
        </is>
      </nc>
      <ndxf>
        <font>
          <b/>
          <i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6" t="inlineStr">
        <is>
          <t>07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6" t="inlineStr">
        <is>
          <t>02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76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76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76">
        <f>G377</f>
      </nc>
      <n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557" sId="1" ref="A376:XFD376" action="deleteRow">
    <undo index="65535" exp="area" ref3D="1" dr="$A$505:$XFD$505" dn="Z_B67934D4_E797_41BD_A015_871403995F47_.wvu.Rows" sId="1"/>
    <undo index="65535" exp="area" ref3D="1" dr="$A$475:$XFD$475" dn="Z_B67934D4_E797_41BD_A015_871403995F47_.wvu.Rows" sId="1"/>
    <undo index="65535" exp="area" ref3D="1" dr="$A$446:$XFD$446" dn="Z_B67934D4_E797_41BD_A015_871403995F47_.wvu.Rows" sId="1"/>
    <undo index="65535" exp="area" ref3D="1" dr="$A$425:$XFD$426" dn="Z_B67934D4_E797_41BD_A015_871403995F47_.wvu.Rows" sId="1"/>
    <undo index="65535" exp="area" ref3D="1" dr="$A$417:$XFD$418" dn="Z_B67934D4_E797_41BD_A015_871403995F47_.wvu.Rows" sId="1"/>
    <undo index="65535" exp="area" ref3D="1" dr="$A$376:$XFD$378" dn="Z_B67934D4_E797_41BD_A015_871403995F47_.wvu.Rows" sId="1"/>
    <rfmt sheetId="1" xfDxf="1" sqref="A376:XFD376" start="0" length="0">
      <dxf>
        <font>
          <name val="Times New Roman CYR"/>
          <family val="1"/>
        </font>
        <alignment wrapText="1"/>
      </dxf>
    </rfmt>
    <rcc rId="0" sId="1" dxf="1">
      <nc r="A376" t="inlineStr">
        <is>
          <t>Непрограммные расходы</t>
        </is>
      </nc>
      <ndxf>
        <font>
          <b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6" t="inlineStr">
        <is>
          <t>971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6" t="inlineStr">
        <is>
          <t>07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6" t="inlineStr">
        <is>
          <t>02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6" t="inlineStr">
        <is>
          <t>99900 00000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76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76">
        <f>G377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558" sId="1" ref="A376:XFD376" action="deleteRow">
    <undo index="65535" exp="area" ref3D="1" dr="$A$504:$XFD$504" dn="Z_B67934D4_E797_41BD_A015_871403995F47_.wvu.Rows" sId="1"/>
    <undo index="65535" exp="area" ref3D="1" dr="$A$474:$XFD$474" dn="Z_B67934D4_E797_41BD_A015_871403995F47_.wvu.Rows" sId="1"/>
    <undo index="65535" exp="area" ref3D="1" dr="$A$445:$XFD$445" dn="Z_B67934D4_E797_41BD_A015_871403995F47_.wvu.Rows" sId="1"/>
    <undo index="65535" exp="area" ref3D="1" dr="$A$424:$XFD$425" dn="Z_B67934D4_E797_41BD_A015_871403995F47_.wvu.Rows" sId="1"/>
    <undo index="65535" exp="area" ref3D="1" dr="$A$416:$XFD$417" dn="Z_B67934D4_E797_41BD_A015_871403995F47_.wvu.Rows" sId="1"/>
    <undo index="65535" exp="area" ref3D="1" dr="$A$376:$XFD$377" dn="Z_B67934D4_E797_41BD_A015_871403995F47_.wvu.Rows" sId="1"/>
    <rfmt sheetId="1" xfDxf="1" sqref="A376:XFD376" start="0" length="0">
      <dxf>
        <font>
          <name val="Times New Roman CYR"/>
          <family val="1"/>
        </font>
        <alignment wrapText="1"/>
      </dxf>
    </rfmt>
    <rcc rId="0" sId="1" dxf="1">
      <nc r="A376" t="inlineStr">
        <is>
          <t>Прочие мероприятия, связанные с выполнением обязательств органов местного самоуправления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6" t="inlineStr">
        <is>
          <t>971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6" t="inlineStr">
        <is>
          <t>07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6" t="inlineStr">
        <is>
          <t>02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6" t="inlineStr">
        <is>
          <t>99900 82900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76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76">
        <f>G377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559" sId="1" ref="A376:XFD376" action="deleteRow">
    <undo index="65535" exp="area" ref3D="1" dr="$A$503:$XFD$503" dn="Z_B67934D4_E797_41BD_A015_871403995F47_.wvu.Rows" sId="1"/>
    <undo index="65535" exp="area" ref3D="1" dr="$A$473:$XFD$473" dn="Z_B67934D4_E797_41BD_A015_871403995F47_.wvu.Rows" sId="1"/>
    <undo index="65535" exp="area" ref3D="1" dr="$A$444:$XFD$444" dn="Z_B67934D4_E797_41BD_A015_871403995F47_.wvu.Rows" sId="1"/>
    <undo index="65535" exp="area" ref3D="1" dr="$A$423:$XFD$424" dn="Z_B67934D4_E797_41BD_A015_871403995F47_.wvu.Rows" sId="1"/>
    <undo index="65535" exp="area" ref3D="1" dr="$A$415:$XFD$416" dn="Z_B67934D4_E797_41BD_A015_871403995F47_.wvu.Rows" sId="1"/>
    <undo index="65535" exp="area" ref3D="1" dr="$A$376:$XFD$376" dn="Z_B67934D4_E797_41BD_A015_871403995F47_.wvu.Rows" sId="1"/>
    <rfmt sheetId="1" xfDxf="1" sqref="A376:XFD376" start="0" length="0">
      <dxf>
        <font>
          <name val="Times New Roman CYR"/>
          <family val="1"/>
        </font>
        <alignment wrapText="1"/>
      </dxf>
    </rfmt>
    <rcc rId="0" sId="1" dxf="1">
      <nc r="A376" t="inlineStr">
        <is>
          <t>Бюджетные инвестиции в объекты капитального строительства государственной (муниципальной) собственности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6" t="inlineStr">
        <is>
          <t>971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6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6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6" t="inlineStr">
        <is>
          <t>99900 82900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76" t="inlineStr">
        <is>
          <t>414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76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5560" sId="1" ref="A376:XFD376" action="deleteRow">
    <undo index="65535" exp="ref" v="1" dr="G376" r="G342" sId="1"/>
    <undo index="65535" exp="area" ref3D="1" dr="$A$502:$XFD$502" dn="Z_B67934D4_E797_41BD_A015_871403995F47_.wvu.Rows" sId="1"/>
    <undo index="65535" exp="area" ref3D="1" dr="$A$472:$XFD$472" dn="Z_B67934D4_E797_41BD_A015_871403995F47_.wvu.Rows" sId="1"/>
    <undo index="65535" exp="area" ref3D="1" dr="$A$443:$XFD$443" dn="Z_B67934D4_E797_41BD_A015_871403995F47_.wvu.Rows" sId="1"/>
    <undo index="65535" exp="area" ref3D="1" dr="$A$422:$XFD$423" dn="Z_B67934D4_E797_41BD_A015_871403995F47_.wvu.Rows" sId="1"/>
    <undo index="65535" exp="area" ref3D="1" dr="$A$414:$XFD$415" dn="Z_B67934D4_E797_41BD_A015_871403995F47_.wvu.Rows" sId="1"/>
    <rfmt sheetId="1" xfDxf="1" sqref="A376:XFD376" start="0" length="0">
      <dxf>
        <font>
          <name val="Times New Roman CYR"/>
          <family val="1"/>
        </font>
        <alignment wrapText="1"/>
      </dxf>
    </rfmt>
    <rcc rId="0" sId="1" dxf="1">
      <nc r="A376" t="inlineStr">
        <is>
          <t>КУЛЬТУРА, КИНЕМАТОГРАФИЯ</t>
        </is>
      </nc>
      <ndxf>
        <font>
          <b/>
          <name val="Times New Roman"/>
          <family val="1"/>
        </font>
        <fill>
          <patternFill patternType="solid">
            <bgColor indexed="1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6" t="inlineStr">
        <is>
          <t>971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6" t="inlineStr">
        <is>
          <t>08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376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76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76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76">
        <f>G377</f>
      </nc>
      <ndxf>
        <font>
          <b/>
          <name val="Times New Roman"/>
          <family val="1"/>
        </font>
        <numFmt numFmtId="165" formatCode="0.00000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376" start="0" length="0">
      <dxf>
        <font>
          <b/>
          <name val="Times New Roman CYR"/>
          <family val="1"/>
        </font>
        <fill>
          <patternFill patternType="solid">
            <bgColor theme="8" tint="0.59999389629810485"/>
          </patternFill>
        </fill>
      </dxf>
    </rfmt>
    <rfmt sheetId="1" sqref="I376" start="0" length="0">
      <dxf>
        <font>
          <b/>
          <name val="Times New Roman CYR"/>
          <family val="1"/>
        </font>
        <fill>
          <patternFill patternType="solid">
            <bgColor theme="8" tint="0.59999389629810485"/>
          </patternFill>
        </fill>
      </dxf>
    </rfmt>
    <rfmt sheetId="1" sqref="J376" start="0" length="0">
      <dxf>
        <font>
          <b/>
          <name val="Times New Roman CYR"/>
          <family val="1"/>
        </font>
        <fill>
          <patternFill patternType="solid">
            <bgColor theme="8" tint="0.59999389629810485"/>
          </patternFill>
        </fill>
      </dxf>
    </rfmt>
    <rfmt sheetId="1" sqref="K376" start="0" length="0">
      <dxf>
        <font>
          <b/>
          <name val="Times New Roman CYR"/>
          <family val="1"/>
        </font>
        <fill>
          <patternFill patternType="solid">
            <bgColor theme="8" tint="0.59999389629810485"/>
          </patternFill>
        </fill>
      </dxf>
    </rfmt>
  </rrc>
  <rrc rId="5561" sId="1" ref="A376:XFD376" action="deleteRow">
    <undo index="65535" exp="area" ref3D="1" dr="$A$501:$XFD$501" dn="Z_B67934D4_E797_41BD_A015_871403995F47_.wvu.Rows" sId="1"/>
    <undo index="65535" exp="area" ref3D="1" dr="$A$471:$XFD$471" dn="Z_B67934D4_E797_41BD_A015_871403995F47_.wvu.Rows" sId="1"/>
    <undo index="65535" exp="area" ref3D="1" dr="$A$442:$XFD$442" dn="Z_B67934D4_E797_41BD_A015_871403995F47_.wvu.Rows" sId="1"/>
    <undo index="65535" exp="area" ref3D="1" dr="$A$421:$XFD$422" dn="Z_B67934D4_E797_41BD_A015_871403995F47_.wvu.Rows" sId="1"/>
    <undo index="65535" exp="area" ref3D="1" dr="$A$413:$XFD$414" dn="Z_B67934D4_E797_41BD_A015_871403995F47_.wvu.Rows" sId="1"/>
    <rfmt sheetId="1" xfDxf="1" sqref="A376:XFD376" start="0" length="0">
      <dxf>
        <font>
          <name val="Times New Roman CYR"/>
          <family val="1"/>
        </font>
        <alignment wrapText="1"/>
      </dxf>
    </rfmt>
    <rcc rId="0" sId="1" dxf="1">
      <nc r="A376" t="inlineStr">
        <is>
          <t>Культура</t>
        </is>
      </nc>
      <ndxf>
        <font>
          <b/>
          <name val="Times New Roman"/>
          <family val="1"/>
        </font>
        <fill>
          <patternFill patternType="solid">
            <bgColor indexed="41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6" t="inlineStr">
        <is>
          <t>971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6" t="inlineStr">
        <is>
          <t xml:space="preserve">08 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6" t="inlineStr">
        <is>
          <t>01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76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76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76">
        <f>G378</f>
      </nc>
      <n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376" start="0" length="0">
      <dxf>
        <font>
          <b/>
          <name val="Times New Roman CYR"/>
          <family val="1"/>
        </font>
      </dxf>
    </rfmt>
    <rfmt sheetId="1" sqref="I376" start="0" length="0">
      <dxf>
        <font>
          <b/>
          <name val="Times New Roman CYR"/>
          <family val="1"/>
        </font>
      </dxf>
    </rfmt>
    <rfmt sheetId="1" sqref="J376" start="0" length="0">
      <dxf>
        <font>
          <b/>
          <name val="Times New Roman CYR"/>
          <family val="1"/>
        </font>
      </dxf>
    </rfmt>
    <rfmt sheetId="1" sqref="K376" start="0" length="0">
      <dxf>
        <font>
          <b/>
          <name val="Times New Roman CYR"/>
          <family val="1"/>
        </font>
      </dxf>
    </rfmt>
  </rrc>
  <rrc rId="5562" sId="1" ref="A376:XFD376" action="deleteRow">
    <undo index="65535" exp="area" ref3D="1" dr="$A$500:$XFD$500" dn="Z_B67934D4_E797_41BD_A015_871403995F47_.wvu.Rows" sId="1"/>
    <undo index="65535" exp="area" ref3D="1" dr="$A$470:$XFD$470" dn="Z_B67934D4_E797_41BD_A015_871403995F47_.wvu.Rows" sId="1"/>
    <undo index="65535" exp="area" ref3D="1" dr="$A$441:$XFD$441" dn="Z_B67934D4_E797_41BD_A015_871403995F47_.wvu.Rows" sId="1"/>
    <undo index="65535" exp="area" ref3D="1" dr="$A$420:$XFD$421" dn="Z_B67934D4_E797_41BD_A015_871403995F47_.wvu.Rows" sId="1"/>
    <undo index="65535" exp="area" ref3D="1" dr="$A$412:$XFD$413" dn="Z_B67934D4_E797_41BD_A015_871403995F47_.wvu.Rows" sId="1"/>
    <rfmt sheetId="1" xfDxf="1" sqref="A376:XFD376" start="0" length="0">
      <dxf>
        <font>
          <name val="Times New Roman CYR"/>
          <family val="1"/>
        </font>
        <alignment wrapText="1"/>
      </dxf>
    </rfmt>
    <rcc rId="0" sId="1" dxf="1">
      <nc r="A376" t="inlineStr">
        <is>
          <t>Непрограммные расходы</t>
        </is>
      </nc>
      <ndxf>
        <font>
          <b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6" t="inlineStr">
        <is>
          <t>971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6" t="inlineStr">
        <is>
          <t>08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6" t="inlineStr">
        <is>
          <t>01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6" t="inlineStr">
        <is>
          <t>99900 00000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76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76">
        <f>G377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563" sId="1" ref="A376:XFD376" action="deleteRow">
    <undo index="65535" exp="area" ref3D="1" dr="$A$499:$XFD$499" dn="Z_B67934D4_E797_41BD_A015_871403995F47_.wvu.Rows" sId="1"/>
    <undo index="65535" exp="area" ref3D="1" dr="$A$469:$XFD$469" dn="Z_B67934D4_E797_41BD_A015_871403995F47_.wvu.Rows" sId="1"/>
    <undo index="65535" exp="area" ref3D="1" dr="$A$440:$XFD$440" dn="Z_B67934D4_E797_41BD_A015_871403995F47_.wvu.Rows" sId="1"/>
    <undo index="65535" exp="area" ref3D="1" dr="$A$419:$XFD$420" dn="Z_B67934D4_E797_41BD_A015_871403995F47_.wvu.Rows" sId="1"/>
    <undo index="65535" exp="area" ref3D="1" dr="$A$411:$XFD$412" dn="Z_B67934D4_E797_41BD_A015_871403995F47_.wvu.Rows" sId="1"/>
    <rfmt sheetId="1" xfDxf="1" sqref="A376:XFD376" start="0" length="0">
      <dxf>
        <font>
          <i/>
          <name val="Times New Roman CYR"/>
          <family val="1"/>
        </font>
        <alignment wrapText="1"/>
      </dxf>
    </rfmt>
    <rcc rId="0" sId="1" dxf="1">
      <nc r="A376" t="inlineStr">
        <is>
          <t>Прочие мероприятия , связанные с выполнением обязательств ОМСУ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6" t="inlineStr">
        <is>
          <t>971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6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6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6" t="inlineStr">
        <is>
          <t>99900 82900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7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76">
        <f>G377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376" start="0" length="0">
      <dxf>
        <font>
          <i val="0"/>
          <name val="Times New Roman CYR"/>
          <family val="1"/>
        </font>
      </dxf>
    </rfmt>
    <rfmt sheetId="1" sqref="I376" start="0" length="0">
      <dxf>
        <font>
          <i val="0"/>
          <name val="Times New Roman CYR"/>
          <family val="1"/>
        </font>
      </dxf>
    </rfmt>
    <rfmt sheetId="1" sqref="J376" start="0" length="0">
      <dxf>
        <font>
          <i val="0"/>
          <name val="Times New Roman CYR"/>
          <family val="1"/>
        </font>
      </dxf>
    </rfmt>
    <rfmt sheetId="1" sqref="K376" start="0" length="0">
      <dxf>
        <font>
          <i val="0"/>
          <name val="Times New Roman CYR"/>
          <family val="1"/>
        </font>
      </dxf>
    </rfmt>
  </rrc>
  <rrc rId="5564" sId="1" ref="A376:XFD376" action="deleteRow">
    <undo index="65535" exp="area" ref3D="1" dr="$A$498:$XFD$498" dn="Z_B67934D4_E797_41BD_A015_871403995F47_.wvu.Rows" sId="1"/>
    <undo index="65535" exp="area" ref3D="1" dr="$A$468:$XFD$468" dn="Z_B67934D4_E797_41BD_A015_871403995F47_.wvu.Rows" sId="1"/>
    <undo index="65535" exp="area" ref3D="1" dr="$A$439:$XFD$439" dn="Z_B67934D4_E797_41BD_A015_871403995F47_.wvu.Rows" sId="1"/>
    <undo index="65535" exp="area" ref3D="1" dr="$A$418:$XFD$419" dn="Z_B67934D4_E797_41BD_A015_871403995F47_.wvu.Rows" sId="1"/>
    <undo index="65535" exp="area" ref3D="1" dr="$A$410:$XFD$411" dn="Z_B67934D4_E797_41BD_A015_871403995F47_.wvu.Rows" sId="1"/>
    <rfmt sheetId="1" xfDxf="1" sqref="A376:XFD376" start="0" length="0">
      <dxf>
        <font>
          <name val="Times New Roman CYR"/>
          <family val="1"/>
        </font>
        <alignment wrapText="1"/>
      </dxf>
    </rfmt>
    <rcc rId="0" sId="1" dxf="1">
      <nc r="A376" t="inlineStr">
        <is>
          <t>Бюджетные инвестиции в объекты капитального строительства государственной (муниципальной) собственности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6" t="inlineStr">
        <is>
          <t>971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6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6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6" t="inlineStr">
        <is>
          <t>99900 82900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76" t="inlineStr">
        <is>
          <t>414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76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5565" sId="1" ref="A376:XFD376" action="deleteRow">
    <undo index="65535" exp="ref" v="1" dr="G376" r="G342" sId="1"/>
    <undo index="65535" exp="area" ref3D="1" dr="$A$497:$XFD$497" dn="Z_B67934D4_E797_41BD_A015_871403995F47_.wvu.Rows" sId="1"/>
    <undo index="65535" exp="area" ref3D="1" dr="$A$467:$XFD$467" dn="Z_B67934D4_E797_41BD_A015_871403995F47_.wvu.Rows" sId="1"/>
    <undo index="65535" exp="area" ref3D="1" dr="$A$438:$XFD$438" dn="Z_B67934D4_E797_41BD_A015_871403995F47_.wvu.Rows" sId="1"/>
    <undo index="65535" exp="area" ref3D="1" dr="$A$417:$XFD$418" dn="Z_B67934D4_E797_41BD_A015_871403995F47_.wvu.Rows" sId="1"/>
    <undo index="65535" exp="area" ref3D="1" dr="$A$409:$XFD$410" dn="Z_B67934D4_E797_41BD_A015_871403995F47_.wvu.Rows" sId="1"/>
    <rfmt sheetId="1" xfDxf="1" sqref="A376:XFD376" start="0" length="0">
      <dxf>
        <font>
          <name val="Times New Roman CYR"/>
          <family val="1"/>
        </font>
        <alignment wrapText="1"/>
      </dxf>
    </rfmt>
    <rcc rId="0" sId="1" dxf="1">
      <nc r="A376" t="inlineStr">
        <is>
          <t>ФИЗИЧЕСКАЯ КУЛЬТУРА И СПОРТ</t>
        </is>
      </nc>
      <ndxf>
        <font>
          <b/>
          <name val="Times New Roman"/>
          <family val="1"/>
        </font>
        <fill>
          <patternFill patternType="solid">
            <bgColor indexed="15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6" t="inlineStr">
        <is>
          <t>971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6" t="inlineStr">
        <is>
          <t>11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376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76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76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76">
        <f>G377+G381</f>
      </nc>
      <ndxf>
        <font>
          <b/>
          <name val="Times New Roman"/>
          <family val="1"/>
        </font>
        <numFmt numFmtId="165" formatCode="0.00000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566" sId="1" ref="A376:XFD376" action="deleteRow">
    <undo index="65535" exp="area" ref3D="1" dr="$A$496:$XFD$496" dn="Z_B67934D4_E797_41BD_A015_871403995F47_.wvu.Rows" sId="1"/>
    <undo index="65535" exp="area" ref3D="1" dr="$A$466:$XFD$466" dn="Z_B67934D4_E797_41BD_A015_871403995F47_.wvu.Rows" sId="1"/>
    <undo index="65535" exp="area" ref3D="1" dr="$A$437:$XFD$437" dn="Z_B67934D4_E797_41BD_A015_871403995F47_.wvu.Rows" sId="1"/>
    <undo index="65535" exp="area" ref3D="1" dr="$A$416:$XFD$417" dn="Z_B67934D4_E797_41BD_A015_871403995F47_.wvu.Rows" sId="1"/>
    <undo index="65535" exp="area" ref3D="1" dr="$A$408:$XFD$409" dn="Z_B67934D4_E797_41BD_A015_871403995F47_.wvu.Rows" sId="1"/>
    <rfmt sheetId="1" xfDxf="1" sqref="A376:XFD376" start="0" length="0">
      <dxf>
        <font>
          <i/>
          <name val="Times New Roman CYR"/>
          <family val="1"/>
        </font>
        <alignment wrapText="1"/>
      </dxf>
    </rfmt>
    <rcc rId="0" sId="1" dxf="1">
      <nc r="A376" t="inlineStr">
        <is>
          <t>Массовый спорт</t>
        </is>
      </nc>
      <ndxf>
        <font>
          <b/>
          <i val="0"/>
          <name val="Times New Roman"/>
          <family val="1"/>
        </font>
        <fill>
          <patternFill patternType="solid">
            <bgColor indexed="41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6" t="inlineStr">
        <is>
          <t>971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6" t="inlineStr">
        <is>
          <t>11</t>
        </is>
      </nc>
      <ndxf>
        <font>
          <b/>
          <i val="0"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6" t="inlineStr">
        <is>
          <t>02</t>
        </is>
      </nc>
      <ndxf>
        <font>
          <b/>
          <i val="0"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76" start="0" length="0">
      <dxf>
        <font>
          <b/>
          <i val="0"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76" start="0" length="0">
      <dxf>
        <font>
          <b/>
          <i val="0"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76">
        <f>G377</f>
      </nc>
      <ndxf>
        <font>
          <b/>
          <i val="0"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567" sId="1" ref="A376:XFD376" action="deleteRow">
    <undo index="65535" exp="area" ref3D="1" dr="$A$495:$XFD$495" dn="Z_B67934D4_E797_41BD_A015_871403995F47_.wvu.Rows" sId="1"/>
    <undo index="65535" exp="area" ref3D="1" dr="$A$465:$XFD$465" dn="Z_B67934D4_E797_41BD_A015_871403995F47_.wvu.Rows" sId="1"/>
    <undo index="65535" exp="area" ref3D="1" dr="$A$436:$XFD$436" dn="Z_B67934D4_E797_41BD_A015_871403995F47_.wvu.Rows" sId="1"/>
    <undo index="65535" exp="area" ref3D="1" dr="$A$415:$XFD$416" dn="Z_B67934D4_E797_41BD_A015_871403995F47_.wvu.Rows" sId="1"/>
    <undo index="65535" exp="area" ref3D="1" dr="$A$407:$XFD$408" dn="Z_B67934D4_E797_41BD_A015_871403995F47_.wvu.Rows" sId="1"/>
    <rfmt sheetId="1" xfDxf="1" sqref="A376:XFD376" start="0" length="0">
      <dxf>
        <font>
          <name val="Times New Roman CYR"/>
          <family val="1"/>
        </font>
        <alignment wrapText="1"/>
      </dxf>
    </rfmt>
    <rcc rId="0" sId="1" dxf="1">
      <nc r="A376" t="inlineStr">
        <is>
          <t>Непрограммные расходы</t>
        </is>
      </nc>
      <ndxf>
        <font>
          <b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6" t="inlineStr">
        <is>
          <t>971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6" t="inlineStr">
        <is>
          <t>11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6" t="inlineStr">
        <is>
          <t>02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6" t="inlineStr">
        <is>
          <t>99900 00000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76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76">
        <f>G377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568" sId="1" ref="A376:XFD376" action="deleteRow">
    <undo index="65535" exp="area" ref3D="1" dr="$A$494:$XFD$494" dn="Z_B67934D4_E797_41BD_A015_871403995F47_.wvu.Rows" sId="1"/>
    <undo index="65535" exp="area" ref3D="1" dr="$A$464:$XFD$464" dn="Z_B67934D4_E797_41BD_A015_871403995F47_.wvu.Rows" sId="1"/>
    <undo index="65535" exp="area" ref3D="1" dr="$A$435:$XFD$435" dn="Z_B67934D4_E797_41BD_A015_871403995F47_.wvu.Rows" sId="1"/>
    <undo index="65535" exp="area" ref3D="1" dr="$A$414:$XFD$415" dn="Z_B67934D4_E797_41BD_A015_871403995F47_.wvu.Rows" sId="1"/>
    <undo index="65535" exp="area" ref3D="1" dr="$A$406:$XFD$407" dn="Z_B67934D4_E797_41BD_A015_871403995F47_.wvu.Rows" sId="1"/>
    <rfmt sheetId="1" xfDxf="1" sqref="A376:XFD376" start="0" length="0">
      <dxf>
        <font>
          <name val="Times New Roman CYR"/>
          <family val="1"/>
        </font>
        <alignment wrapText="1"/>
      </dxf>
    </rfmt>
    <rcc rId="0" sId="1" dxf="1">
      <nc r="A376" t="inlineStr">
        <is>
          <t>Прочие мероприятия, связанные с выполнением обязательств органов местного самоуправления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6" t="inlineStr">
        <is>
          <t>971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6" t="inlineStr">
        <is>
          <t>11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6" t="inlineStr">
        <is>
          <t>02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6" t="inlineStr">
        <is>
          <t>99900 82900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76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76">
        <f>G377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569" sId="1" ref="A376:XFD376" action="deleteRow">
    <undo index="65535" exp="area" ref3D="1" dr="$A$493:$XFD$493" dn="Z_B67934D4_E797_41BD_A015_871403995F47_.wvu.Rows" sId="1"/>
    <undo index="65535" exp="area" ref3D="1" dr="$A$463:$XFD$463" dn="Z_B67934D4_E797_41BD_A015_871403995F47_.wvu.Rows" sId="1"/>
    <undo index="65535" exp="area" ref3D="1" dr="$A$434:$XFD$434" dn="Z_B67934D4_E797_41BD_A015_871403995F47_.wvu.Rows" sId="1"/>
    <undo index="65535" exp="area" ref3D="1" dr="$A$413:$XFD$414" dn="Z_B67934D4_E797_41BD_A015_871403995F47_.wvu.Rows" sId="1"/>
    <undo index="65535" exp="area" ref3D="1" dr="$A$405:$XFD$406" dn="Z_B67934D4_E797_41BD_A015_871403995F47_.wvu.Rows" sId="1"/>
    <rfmt sheetId="1" xfDxf="1" sqref="A376:XFD376" start="0" length="0">
      <dxf>
        <font>
          <name val="Times New Roman CYR"/>
          <family val="1"/>
        </font>
        <alignment wrapText="1"/>
      </dxf>
    </rfmt>
    <rcc rId="0" sId="1" dxf="1">
      <nc r="A376" t="inlineStr">
        <is>
          <t>Бюджетные инвестиции в объекты капитального строительства государственной (муниципальной) собственности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6" t="inlineStr">
        <is>
          <t>971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6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6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6" t="inlineStr">
        <is>
          <t>99900 82900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76" t="inlineStr">
        <is>
          <t>414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76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5570" sId="1" ref="A376:XFD376" action="deleteRow">
    <undo index="65535" exp="area" ref3D="1" dr="$A$492:$XFD$492" dn="Z_B67934D4_E797_41BD_A015_871403995F47_.wvu.Rows" sId="1"/>
    <undo index="65535" exp="area" ref3D="1" dr="$A$462:$XFD$462" dn="Z_B67934D4_E797_41BD_A015_871403995F47_.wvu.Rows" sId="1"/>
    <undo index="65535" exp="area" ref3D="1" dr="$A$433:$XFD$433" dn="Z_B67934D4_E797_41BD_A015_871403995F47_.wvu.Rows" sId="1"/>
    <undo index="65535" exp="area" ref3D="1" dr="$A$412:$XFD$413" dn="Z_B67934D4_E797_41BD_A015_871403995F47_.wvu.Rows" sId="1"/>
    <undo index="65535" exp="area" ref3D="1" dr="$A$404:$XFD$405" dn="Z_B67934D4_E797_41BD_A015_871403995F47_.wvu.Rows" sId="1"/>
    <rfmt sheetId="1" xfDxf="1" sqref="A376:XFD376" start="0" length="0">
      <dxf>
        <font>
          <b/>
          <name val="Times New Roman CYR"/>
          <family val="1"/>
        </font>
        <fill>
          <patternFill patternType="solid">
            <bgColor theme="8" tint="0.59999389629810485"/>
          </patternFill>
        </fill>
        <alignment wrapText="1"/>
      </dxf>
    </rfmt>
    <rcc rId="0" sId="1" dxf="1">
      <nc r="A376" t="inlineStr">
        <is>
          <t>Другие вопросы в области физической культуры и спорта</t>
        </is>
      </nc>
      <ndxf>
        <font>
          <name val="Times New Roman"/>
          <family val="1"/>
        </font>
        <fill>
          <patternFill>
            <bgColor indexed="41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6" t="inlineStr">
        <is>
          <t>971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6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6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7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7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76">
        <f>G377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376" start="0" length="0">
      <dxf>
        <font>
          <b val="0"/>
          <name val="Times New Roman CYR"/>
          <family val="1"/>
        </font>
        <fill>
          <patternFill patternType="none">
            <bgColor indexed="65"/>
          </patternFill>
        </fill>
      </dxf>
    </rfmt>
    <rfmt sheetId="1" sqref="I376" start="0" length="0">
      <dxf>
        <font>
          <b val="0"/>
          <name val="Times New Roman CYR"/>
          <family val="1"/>
        </font>
        <fill>
          <patternFill patternType="none">
            <bgColor indexed="65"/>
          </patternFill>
        </fill>
      </dxf>
    </rfmt>
    <rfmt sheetId="1" sqref="J376" start="0" length="0">
      <dxf>
        <font>
          <b val="0"/>
          <name val="Times New Roman CYR"/>
          <family val="1"/>
        </font>
        <fill>
          <patternFill patternType="none">
            <bgColor indexed="65"/>
          </patternFill>
        </fill>
      </dxf>
    </rfmt>
    <rfmt sheetId="1" sqref="K376" start="0" length="0">
      <dxf>
        <font>
          <b val="0"/>
          <name val="Times New Roman CYR"/>
          <family val="1"/>
        </font>
        <fill>
          <patternFill patternType="none">
            <bgColor indexed="65"/>
          </patternFill>
        </fill>
      </dxf>
    </rfmt>
  </rrc>
  <rrc rId="5571" sId="1" ref="A376:XFD376" action="deleteRow">
    <undo index="65535" exp="area" ref3D="1" dr="$A$491:$XFD$491" dn="Z_B67934D4_E797_41BD_A015_871403995F47_.wvu.Rows" sId="1"/>
    <undo index="65535" exp="area" ref3D="1" dr="$A$461:$XFD$461" dn="Z_B67934D4_E797_41BD_A015_871403995F47_.wvu.Rows" sId="1"/>
    <undo index="65535" exp="area" ref3D="1" dr="$A$432:$XFD$432" dn="Z_B67934D4_E797_41BD_A015_871403995F47_.wvu.Rows" sId="1"/>
    <undo index="65535" exp="area" ref3D="1" dr="$A$411:$XFD$412" dn="Z_B67934D4_E797_41BD_A015_871403995F47_.wvu.Rows" sId="1"/>
    <undo index="65535" exp="area" ref3D="1" dr="$A$403:$XFD$404" dn="Z_B67934D4_E797_41BD_A015_871403995F47_.wvu.Rows" sId="1"/>
    <rfmt sheetId="1" xfDxf="1" sqref="A376:XFD376" start="0" length="0">
      <dxf>
        <font>
          <b/>
          <name val="Times New Roman CYR"/>
          <family val="1"/>
        </font>
        <alignment wrapText="1"/>
      </dxf>
    </rfmt>
    <rcc rId="0" sId="1" dxf="1">
      <nc r="A376" t="inlineStr">
        <is>
          <t>Муниципальная Программа «Развитие физической культуры, спорта и молодежной политики в Селенгинском районе на  2020 – 2024 годы»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6" t="inlineStr">
        <is>
          <t>971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6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6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6" t="inlineStr">
        <is>
          <t>09000 00000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7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76">
        <f>G377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376" start="0" length="0">
      <dxf>
        <font>
          <b val="0"/>
          <name val="Times New Roman CYR"/>
          <family val="1"/>
        </font>
      </dxf>
    </rfmt>
    <rfmt sheetId="1" sqref="I376" start="0" length="0">
      <dxf>
        <font>
          <b val="0"/>
          <name val="Times New Roman CYR"/>
          <family val="1"/>
        </font>
      </dxf>
    </rfmt>
    <rfmt sheetId="1" sqref="J376" start="0" length="0">
      <dxf>
        <font>
          <b val="0"/>
          <name val="Times New Roman CYR"/>
          <family val="1"/>
        </font>
      </dxf>
    </rfmt>
    <rfmt sheetId="1" sqref="K376" start="0" length="0">
      <dxf>
        <font>
          <b val="0"/>
          <name val="Times New Roman CYR"/>
          <family val="1"/>
        </font>
      </dxf>
    </rfmt>
  </rrc>
  <rrc rId="5572" sId="1" ref="A376:XFD376" action="deleteRow">
    <undo index="65535" exp="area" ref3D="1" dr="$A$490:$XFD$490" dn="Z_B67934D4_E797_41BD_A015_871403995F47_.wvu.Rows" sId="1"/>
    <undo index="65535" exp="area" ref3D="1" dr="$A$460:$XFD$460" dn="Z_B67934D4_E797_41BD_A015_871403995F47_.wvu.Rows" sId="1"/>
    <undo index="65535" exp="area" ref3D="1" dr="$A$431:$XFD$431" dn="Z_B67934D4_E797_41BD_A015_871403995F47_.wvu.Rows" sId="1"/>
    <undo index="65535" exp="area" ref3D="1" dr="$A$410:$XFD$411" dn="Z_B67934D4_E797_41BD_A015_871403995F47_.wvu.Rows" sId="1"/>
    <undo index="65535" exp="area" ref3D="1" dr="$A$402:$XFD$403" dn="Z_B67934D4_E797_41BD_A015_871403995F47_.wvu.Rows" sId="1"/>
    <rfmt sheetId="1" xfDxf="1" sqref="A376:XFD376" start="0" length="0">
      <dxf>
        <font>
          <name val="Times New Roman CYR"/>
          <family val="1"/>
        </font>
        <alignment wrapText="1"/>
      </dxf>
    </rfmt>
    <rcc rId="0" sId="1" dxf="1">
      <nc r="A376" t="inlineStr">
        <is>
          <t>Подпрограмма «Другие вопросы в области физической культуры и спорта»</t>
        </is>
      </nc>
      <ndxf>
        <font>
          <b/>
          <i/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6" t="inlineStr">
        <is>
          <t>971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6" t="inlineStr">
        <is>
          <t>11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6" t="inlineStr">
        <is>
          <t>05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6" t="inlineStr">
        <is>
          <t>09400 00000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76" start="0" length="0">
      <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76">
        <f>G377</f>
      </nc>
      <ndxf>
        <font>
          <b/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573" sId="1" ref="A376:XFD376" action="deleteRow">
    <undo index="65535" exp="area" ref3D="1" dr="$A$489:$XFD$489" dn="Z_B67934D4_E797_41BD_A015_871403995F47_.wvu.Rows" sId="1"/>
    <undo index="65535" exp="area" ref3D="1" dr="$A$459:$XFD$459" dn="Z_B67934D4_E797_41BD_A015_871403995F47_.wvu.Rows" sId="1"/>
    <undo index="65535" exp="area" ref3D="1" dr="$A$430:$XFD$430" dn="Z_B67934D4_E797_41BD_A015_871403995F47_.wvu.Rows" sId="1"/>
    <undo index="65535" exp="area" ref3D="1" dr="$A$409:$XFD$410" dn="Z_B67934D4_E797_41BD_A015_871403995F47_.wvu.Rows" sId="1"/>
    <undo index="65535" exp="area" ref3D="1" dr="$A$401:$XFD$402" dn="Z_B67934D4_E797_41BD_A015_871403995F47_.wvu.Rows" sId="1"/>
    <rfmt sheetId="1" xfDxf="1" sqref="A376:XFD376" start="0" length="0">
      <dxf>
        <font>
          <name val="Times New Roman CYR"/>
          <family val="1"/>
        </font>
        <alignment wrapText="1"/>
      </dxf>
    </rfmt>
    <rcc rId="0" sId="1" dxf="1">
      <nc r="A376" t="inlineStr">
        <is>
          <t>Разработка проектно-сметной документации по объекту "Строительство плавательного бассейна в г. Гусиноозерск"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6" t="inlineStr">
        <is>
          <t>971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6" t="inlineStr">
        <is>
          <t>11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6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6" t="inlineStr">
        <is>
          <t>09401 83175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76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76">
        <f>G377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574" sId="1" ref="A376:XFD376" action="deleteRow">
    <undo index="65535" exp="area" ref3D="1" dr="$A$488:$XFD$488" dn="Z_B67934D4_E797_41BD_A015_871403995F47_.wvu.Rows" sId="1"/>
    <undo index="65535" exp="area" ref3D="1" dr="$A$458:$XFD$458" dn="Z_B67934D4_E797_41BD_A015_871403995F47_.wvu.Rows" sId="1"/>
    <undo index="65535" exp="area" ref3D="1" dr="$A$429:$XFD$429" dn="Z_B67934D4_E797_41BD_A015_871403995F47_.wvu.Rows" sId="1"/>
    <undo index="65535" exp="area" ref3D="1" dr="$A$408:$XFD$409" dn="Z_B67934D4_E797_41BD_A015_871403995F47_.wvu.Rows" sId="1"/>
    <undo index="65535" exp="area" ref3D="1" dr="$A$400:$XFD$401" dn="Z_B67934D4_E797_41BD_A015_871403995F47_.wvu.Rows" sId="1"/>
    <rfmt sheetId="1" xfDxf="1" sqref="A376:XFD376" start="0" length="0">
      <dxf>
        <font>
          <name val="Times New Roman CYR"/>
          <family val="1"/>
        </font>
        <alignment wrapText="1"/>
      </dxf>
    </rfmt>
    <rcc rId="0" sId="1" dxf="1">
      <nc r="A376" t="inlineStr">
        <is>
          <t>Бюджетные инвестиции в объекты капитального строительства государственной (муниципальной) собственности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6" t="inlineStr">
        <is>
          <t>971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6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6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6" t="inlineStr">
        <is>
          <t>09401 83175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76" t="inlineStr">
        <is>
          <t>414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76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5575" sId="1">
    <oc r="G342">
      <f>G343+G360+#REF!+#REF!+#REF!</f>
    </oc>
    <nc r="G342">
      <f>G343+G360</f>
    </nc>
  </rcc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76" sId="1" numFmtId="4">
    <nc r="G506">
      <v>50</v>
    </nc>
  </rcc>
  <rcc rId="5577" sId="1" numFmtId="4">
    <nc r="G520">
      <v>1379.3</v>
    </nc>
  </rcc>
  <rcc rId="5578" sId="1" numFmtId="4">
    <nc r="G522">
      <v>416.5</v>
    </nc>
  </rcc>
  <rrc rId="5579" sId="1" ref="A521:XFD521" action="deleteRow">
    <rfmt sheetId="1" xfDxf="1" sqref="A521:XFD521" start="0" length="0">
      <dxf>
        <font>
          <name val="Times New Roman CYR"/>
          <family val="1"/>
        </font>
        <alignment wrapText="1"/>
      </dxf>
    </rfmt>
    <rcc rId="0" sId="1" dxf="1">
      <nc r="A521" t="inlineStr">
        <is>
          <t>Иные выплаты персоналу учреждений, за исключением фонда оплаты труда</t>
        </is>
      </nc>
      <ndxf>
        <font>
          <name val="Times New Roman"/>
          <family val="1"/>
        </font>
        <numFmt numFmtId="30" formatCode="@"/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21" t="inlineStr">
        <is>
          <t>976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21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21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21" t="inlineStr">
        <is>
          <t>99900 83510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21" t="inlineStr">
        <is>
          <t>112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521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5580" sId="1" numFmtId="4">
    <nc r="G522">
      <v>20</v>
    </nc>
  </rcc>
  <rcc rId="5581" sId="1" numFmtId="4">
    <nc r="G523">
      <v>30</v>
    </nc>
  </rcc>
  <rcv guid="{73FC67B9-3A5E-4402-A781-D3BF0209130F}" action="delete"/>
  <rdn rId="0" localSheetId="1" customView="1" name="Z_73FC67B9_3A5E_4402_A781_D3BF0209130F_.wvu.PrintArea" hidden="1" oldHidden="1">
    <formula>Ведом.структура!$A$5:$G$526</formula>
    <oldFormula>Ведом.структура!$A$5:$G$526</oldFormula>
  </rdn>
  <rdn rId="0" localSheetId="1" customView="1" name="Z_73FC67B9_3A5E_4402_A781_D3BF0209130F_.wvu.FilterData" hidden="1" oldHidden="1">
    <formula>Ведом.структура!$A$20:$J$524</formula>
    <oldFormula>Ведом.структура!$A$20:$J$524</oldFormula>
  </rdn>
  <rcv guid="{73FC67B9-3A5E-4402-A781-D3BF0209130F}" action="add"/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84" sId="1">
    <nc r="G221">
      <f>55045.8+16623.8+13536.3+1849.2+364.2</f>
    </nc>
  </rcc>
  <rrc rId="5585" sId="1" ref="A232:XFD232" action="deleteRow">
    <undo index="0" exp="ref" v="1" dr="G232" r="G225" sId="1"/>
    <undo index="65535" exp="area" ref3D="1" dr="$A$487:$XFD$487" dn="Z_B67934D4_E797_41BD_A015_871403995F47_.wvu.Rows" sId="1"/>
    <undo index="65535" exp="area" ref3D="1" dr="$A$457:$XFD$457" dn="Z_B67934D4_E797_41BD_A015_871403995F47_.wvu.Rows" sId="1"/>
    <undo index="65535" exp="area" ref3D="1" dr="$A$428:$XFD$428" dn="Z_B67934D4_E797_41BD_A015_871403995F47_.wvu.Rows" sId="1"/>
    <undo index="65535" exp="area" ref3D="1" dr="$A$407:$XFD$408" dn="Z_B67934D4_E797_41BD_A015_871403995F47_.wvu.Rows" sId="1"/>
    <undo index="65535" exp="area" ref3D="1" dr="$A$399:$XFD$400" dn="Z_B67934D4_E797_41BD_A015_871403995F47_.wvu.Rows" sId="1"/>
    <undo index="65535" exp="area" ref3D="1" dr="$A$365:$XFD$370" dn="Z_B67934D4_E797_41BD_A015_871403995F47_.wvu.Rows" sId="1"/>
    <undo index="65535" exp="area" ref3D="1" dr="$A$280:$XFD$280" dn="Z_B67934D4_E797_41BD_A015_871403995F47_.wvu.Rows" sId="1"/>
    <rfmt sheetId="1" xfDxf="1" sqref="A232:XFD232" start="0" length="0">
      <dxf>
        <font>
          <name val="Times New Roman CYR"/>
          <family val="1"/>
        </font>
        <alignment wrapText="1"/>
      </dxf>
    </rfmt>
    <rcc rId="0" sId="1" dxf="1">
      <nc r="A232" t="inlineStr">
        <is>
      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32" t="inlineStr">
        <is>
          <t>969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32" t="inlineStr">
        <is>
          <t>07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32" t="inlineStr">
        <is>
          <t>02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32" t="inlineStr">
        <is>
          <t>10201 74490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32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32">
        <f>G233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586" sId="1" ref="A232:XFD232" action="deleteRow">
    <undo index="65535" exp="area" ref3D="1" dr="$A$486:$XFD$486" dn="Z_B67934D4_E797_41BD_A015_871403995F47_.wvu.Rows" sId="1"/>
    <undo index="65535" exp="area" ref3D="1" dr="$A$456:$XFD$456" dn="Z_B67934D4_E797_41BD_A015_871403995F47_.wvu.Rows" sId="1"/>
    <undo index="65535" exp="area" ref3D="1" dr="$A$427:$XFD$427" dn="Z_B67934D4_E797_41BD_A015_871403995F47_.wvu.Rows" sId="1"/>
    <undo index="65535" exp="area" ref3D="1" dr="$A$406:$XFD$407" dn="Z_B67934D4_E797_41BD_A015_871403995F47_.wvu.Rows" sId="1"/>
    <undo index="65535" exp="area" ref3D="1" dr="$A$398:$XFD$399" dn="Z_B67934D4_E797_41BD_A015_871403995F47_.wvu.Rows" sId="1"/>
    <undo index="65535" exp="area" ref3D="1" dr="$A$364:$XFD$369" dn="Z_B67934D4_E797_41BD_A015_871403995F47_.wvu.Rows" sId="1"/>
    <undo index="65535" exp="area" ref3D="1" dr="$A$279:$XFD$279" dn="Z_B67934D4_E797_41BD_A015_871403995F47_.wvu.Rows" sId="1"/>
    <rfmt sheetId="1" xfDxf="1" sqref="A232:XFD232" start="0" length="0">
      <dxf>
        <font>
          <name val="Times New Roman CYR"/>
          <family val="1"/>
        </font>
        <alignment wrapText="1"/>
      </dxf>
    </rfmt>
    <rcc rId="0" sId="1" dxf="1">
      <nc r="A232" t="inlineStr">
        <is>
          <t>Субсидии бюджетным учреждениям на иные цели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232">
        <v>969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32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32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32" t="inlineStr">
        <is>
          <t>10201 74490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32" t="inlineStr">
        <is>
          <t>612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32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5587" sId="1">
    <oc r="G225">
      <f>#REF!+G232+G239+G241+G231+G237+G235+G226+G228</f>
    </oc>
    <nc r="G225">
      <f>G232+G239+G241+G231+G237+G235+G226+G228</f>
    </nc>
  </rcc>
  <rrc rId="5588" sId="1" ref="A234:XFD234" action="deleteRow">
    <undo index="65535" exp="ref" v="1" dr="G234" r="G232" sId="1"/>
    <undo index="65535" exp="area" ref3D="1" dr="$A$485:$XFD$485" dn="Z_B67934D4_E797_41BD_A015_871403995F47_.wvu.Rows" sId="1"/>
    <undo index="65535" exp="area" ref3D="1" dr="$A$455:$XFD$455" dn="Z_B67934D4_E797_41BD_A015_871403995F47_.wvu.Rows" sId="1"/>
    <undo index="65535" exp="area" ref3D="1" dr="$A$426:$XFD$426" dn="Z_B67934D4_E797_41BD_A015_871403995F47_.wvu.Rows" sId="1"/>
    <undo index="65535" exp="area" ref3D="1" dr="$A$405:$XFD$406" dn="Z_B67934D4_E797_41BD_A015_871403995F47_.wvu.Rows" sId="1"/>
    <undo index="65535" exp="area" ref3D="1" dr="$A$397:$XFD$398" dn="Z_B67934D4_E797_41BD_A015_871403995F47_.wvu.Rows" sId="1"/>
    <undo index="65535" exp="area" ref3D="1" dr="$A$363:$XFD$368" dn="Z_B67934D4_E797_41BD_A015_871403995F47_.wvu.Rows" sId="1"/>
    <undo index="65535" exp="area" ref3D="1" dr="$A$278:$XFD$278" dn="Z_B67934D4_E797_41BD_A015_871403995F47_.wvu.Rows" sId="1"/>
    <rfmt sheetId="1" xfDxf="1" sqref="A234:XFD234" start="0" length="0">
      <dxf>
        <font>
          <i/>
          <name val="Times New Roman CYR"/>
          <family val="1"/>
        </font>
        <alignment wrapText="1"/>
      </dxf>
    </rfmt>
    <rcc rId="0" sId="1" dxf="1">
      <nc r="A234" t="inlineStr">
        <is>
          <t>Субсидии бюджетным учреждениям на иные цели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234">
        <v>969</v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34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34" t="inlineStr">
        <is>
          <t>02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34" t="inlineStr">
        <is>
          <t>10201 83020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34" t="inlineStr">
        <is>
          <t>612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34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5589" sId="1">
    <oc r="G232">
      <f>G233+#REF!</f>
    </oc>
    <nc r="G232">
      <f>G233</f>
    </nc>
  </rcc>
  <rcc rId="5590" sId="1">
    <oc r="G239">
      <f>12321.9</f>
    </oc>
    <nc r="G239">
      <f>12321.9+12500</f>
    </nc>
  </rcc>
  <rcc rId="5591" sId="1">
    <oc r="G241">
      <f>105982.8</f>
    </oc>
    <nc r="G241">
      <f>105982.8+5715.8</f>
    </nc>
  </rcc>
  <rcc rId="5592" sId="1">
    <oc r="G235">
      <f>482.5</f>
    </oc>
    <nc r="G235">
      <f>482.5+10</f>
    </nc>
  </rcc>
  <rcc rId="5593" sId="1">
    <oc r="G237">
      <f>29257.6</f>
    </oc>
    <nc r="G237">
      <f>29257.6+300</f>
    </nc>
  </rcc>
  <rcc rId="5594" sId="1">
    <nc r="G233">
      <f>32512.2+318.3+4176+435</f>
    </nc>
  </rcc>
  <rcc rId="5595" sId="1" numFmtId="4">
    <nc r="G244">
      <v>255.5</v>
    </nc>
  </rcc>
  <rrc rId="5596" sId="1" ref="A246:XFD246" action="deleteRow">
    <undo index="65535" exp="ref" v="1" dr="G246" r="G245" sId="1"/>
    <undo index="65535" exp="area" ref3D="1" dr="$A$484:$XFD$484" dn="Z_B67934D4_E797_41BD_A015_871403995F47_.wvu.Rows" sId="1"/>
    <undo index="65535" exp="area" ref3D="1" dr="$A$454:$XFD$454" dn="Z_B67934D4_E797_41BD_A015_871403995F47_.wvu.Rows" sId="1"/>
    <undo index="65535" exp="area" ref3D="1" dr="$A$425:$XFD$425" dn="Z_B67934D4_E797_41BD_A015_871403995F47_.wvu.Rows" sId="1"/>
    <undo index="65535" exp="area" ref3D="1" dr="$A$404:$XFD$405" dn="Z_B67934D4_E797_41BD_A015_871403995F47_.wvu.Rows" sId="1"/>
    <undo index="65535" exp="area" ref3D="1" dr="$A$396:$XFD$397" dn="Z_B67934D4_E797_41BD_A015_871403995F47_.wvu.Rows" sId="1"/>
    <undo index="65535" exp="area" ref3D="1" dr="$A$362:$XFD$367" dn="Z_B67934D4_E797_41BD_A015_871403995F47_.wvu.Rows" sId="1"/>
    <undo index="65535" exp="area" ref3D="1" dr="$A$277:$XFD$277" dn="Z_B67934D4_E797_41BD_A015_871403995F47_.wvu.Rows" sId="1"/>
    <rfmt sheetId="1" xfDxf="1" sqref="A246:XFD246" start="0" length="0">
      <dxf>
        <font>
          <i/>
          <name val="Times New Roman CYR"/>
          <family val="1"/>
        </font>
        <alignment wrapText="1"/>
      </dxf>
    </rfmt>
    <rcc rId="0" sId="1" dxf="1">
      <nc r="A246" t="inlineStr">
        <is>
      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46">
        <v>969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46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46" t="inlineStr">
        <is>
          <t>02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46" t="inlineStr">
        <is>
          <t>102E2 50970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46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46">
        <f>G247</f>
      </nc>
      <n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597" sId="1" ref="A246:XFD246" action="deleteRow">
    <undo index="65535" exp="area" ref3D="1" dr="$A$483:$XFD$483" dn="Z_B67934D4_E797_41BD_A015_871403995F47_.wvu.Rows" sId="1"/>
    <undo index="65535" exp="area" ref3D="1" dr="$A$453:$XFD$453" dn="Z_B67934D4_E797_41BD_A015_871403995F47_.wvu.Rows" sId="1"/>
    <undo index="65535" exp="area" ref3D="1" dr="$A$424:$XFD$424" dn="Z_B67934D4_E797_41BD_A015_871403995F47_.wvu.Rows" sId="1"/>
    <undo index="65535" exp="area" ref3D="1" dr="$A$403:$XFD$404" dn="Z_B67934D4_E797_41BD_A015_871403995F47_.wvu.Rows" sId="1"/>
    <undo index="65535" exp="area" ref3D="1" dr="$A$395:$XFD$396" dn="Z_B67934D4_E797_41BD_A015_871403995F47_.wvu.Rows" sId="1"/>
    <undo index="65535" exp="area" ref3D="1" dr="$A$361:$XFD$366" dn="Z_B67934D4_E797_41BD_A015_871403995F47_.wvu.Rows" sId="1"/>
    <undo index="65535" exp="area" ref3D="1" dr="$A$276:$XFD$276" dn="Z_B67934D4_E797_41BD_A015_871403995F47_.wvu.Rows" sId="1"/>
    <rfmt sheetId="1" xfDxf="1" sqref="A246:XFD246" start="0" length="0">
      <dxf>
        <font>
          <i/>
          <name val="Times New Roman CYR"/>
          <family val="1"/>
        </font>
        <alignment wrapText="1"/>
      </dxf>
    </rfmt>
    <rcc rId="0" sId="1" dxf="1">
      <nc r="A246" t="inlineStr">
        <is>
          <t>Субсидии бюджетным учреждениям на иные цели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46">
        <v>969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46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46" t="inlineStr">
        <is>
          <t>02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46" t="inlineStr">
        <is>
          <t>102E2 50970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46" t="inlineStr">
        <is>
          <t>612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46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5598" sId="1" ref="A246:XFD246" action="deleteRow">
    <undo index="65535" exp="ref" v="1" dr="G246" r="G245" sId="1"/>
    <undo index="65535" exp="area" ref3D="1" dr="$A$482:$XFD$482" dn="Z_B67934D4_E797_41BD_A015_871403995F47_.wvu.Rows" sId="1"/>
    <undo index="65535" exp="area" ref3D="1" dr="$A$452:$XFD$452" dn="Z_B67934D4_E797_41BD_A015_871403995F47_.wvu.Rows" sId="1"/>
    <undo index="65535" exp="area" ref3D="1" dr="$A$423:$XFD$423" dn="Z_B67934D4_E797_41BD_A015_871403995F47_.wvu.Rows" sId="1"/>
    <undo index="65535" exp="area" ref3D="1" dr="$A$402:$XFD$403" dn="Z_B67934D4_E797_41BD_A015_871403995F47_.wvu.Rows" sId="1"/>
    <undo index="65535" exp="area" ref3D="1" dr="$A$394:$XFD$395" dn="Z_B67934D4_E797_41BD_A015_871403995F47_.wvu.Rows" sId="1"/>
    <undo index="65535" exp="area" ref3D="1" dr="$A$360:$XFD$365" dn="Z_B67934D4_E797_41BD_A015_871403995F47_.wvu.Rows" sId="1"/>
    <undo index="65535" exp="area" ref3D="1" dr="$A$275:$XFD$275" dn="Z_B67934D4_E797_41BD_A015_871403995F47_.wvu.Rows" sId="1"/>
    <rfmt sheetId="1" xfDxf="1" sqref="A246:XFD246" start="0" length="0">
      <dxf>
        <font>
          <i/>
          <name val="Times New Roman CYR"/>
          <family val="1"/>
        </font>
        <alignment wrapText="1"/>
      </dxf>
    </rfmt>
    <rcc rId="0" sId="1" dxf="1">
      <nc r="A246" t="inlineStr">
        <is>
          <t>Реализация мероприятий по модернизации школьных систем образования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46" t="inlineStr">
        <is>
          <t>969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46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46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46" t="inlineStr">
        <is>
          <t>10203 L7500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4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46">
        <f>G247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599" sId="1" ref="A246:XFD246" action="deleteRow">
    <undo index="65535" exp="area" ref3D="1" dr="$A$481:$XFD$481" dn="Z_B67934D4_E797_41BD_A015_871403995F47_.wvu.Rows" sId="1"/>
    <undo index="65535" exp="area" ref3D="1" dr="$A$451:$XFD$451" dn="Z_B67934D4_E797_41BD_A015_871403995F47_.wvu.Rows" sId="1"/>
    <undo index="65535" exp="area" ref3D="1" dr="$A$422:$XFD$422" dn="Z_B67934D4_E797_41BD_A015_871403995F47_.wvu.Rows" sId="1"/>
    <undo index="65535" exp="area" ref3D="1" dr="$A$401:$XFD$402" dn="Z_B67934D4_E797_41BD_A015_871403995F47_.wvu.Rows" sId="1"/>
    <undo index="65535" exp="area" ref3D="1" dr="$A$393:$XFD$394" dn="Z_B67934D4_E797_41BD_A015_871403995F47_.wvu.Rows" sId="1"/>
    <undo index="65535" exp="area" ref3D="1" dr="$A$359:$XFD$364" dn="Z_B67934D4_E797_41BD_A015_871403995F47_.wvu.Rows" sId="1"/>
    <undo index="65535" exp="area" ref3D="1" dr="$A$274:$XFD$274" dn="Z_B67934D4_E797_41BD_A015_871403995F47_.wvu.Rows" sId="1"/>
    <rfmt sheetId="1" xfDxf="1" sqref="A246:XFD246" start="0" length="0">
      <dxf>
        <font>
          <i/>
          <name val="Times New Roman CYR"/>
          <family val="1"/>
        </font>
        <alignment wrapText="1"/>
      </dxf>
    </rfmt>
    <rcc rId="0" sId="1" dxf="1">
      <nc r="A246" t="inlineStr">
        <is>
          <t>Субсидии бюджетным учреждениям на иные цели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46" t="inlineStr">
        <is>
          <t>969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46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46" t="inlineStr">
        <is>
          <t>02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46" t="inlineStr">
        <is>
          <t>10203 L7500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46" t="inlineStr">
        <is>
          <t>612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46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5600" sId="1">
    <oc r="G245">
      <f>G246+#REF!+#REF!</f>
    </oc>
    <nc r="G245">
      <f>G246</f>
    </nc>
  </rcc>
  <rfmt sheetId="1" sqref="G245" start="0" length="2147483647">
    <dxf>
      <font>
        <i/>
      </font>
    </dxf>
  </rfmt>
  <rcc rId="5601" sId="1">
    <oc r="G247">
      <f>8280</f>
    </oc>
    <nc r="G247">
      <f>8280+880.2</f>
    </nc>
  </rcc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02" sId="1">
    <oc r="G256">
      <f>10159.152</f>
    </oc>
    <nc r="G256">
      <f>10159.152+12754.7</f>
    </nc>
  </rcc>
  <rcc rId="5603" sId="1">
    <oc r="G257">
      <f>32170.648</f>
    </oc>
    <nc r="G257">
      <f>32170.648+20925.4</f>
    </nc>
  </rcc>
  <rcc rId="5604" sId="1">
    <nc r="G254">
      <f>574.5</f>
    </nc>
  </rcc>
  <rcc rId="5605" sId="1">
    <nc r="G253">
      <f>100</f>
    </nc>
  </rcc>
  <rrc rId="5606" sId="1" ref="A270:XFD270" action="deleteRow">
    <undo index="0" exp="ref" v="1" dr="G270" r="G268" sId="1"/>
    <undo index="65535" exp="area" ref3D="1" dr="$A$480:$XFD$480" dn="Z_B67934D4_E797_41BD_A015_871403995F47_.wvu.Rows" sId="1"/>
    <undo index="65535" exp="area" ref3D="1" dr="$A$450:$XFD$450" dn="Z_B67934D4_E797_41BD_A015_871403995F47_.wvu.Rows" sId="1"/>
    <undo index="65535" exp="area" ref3D="1" dr="$A$421:$XFD$421" dn="Z_B67934D4_E797_41BD_A015_871403995F47_.wvu.Rows" sId="1"/>
    <undo index="65535" exp="area" ref3D="1" dr="$A$400:$XFD$401" dn="Z_B67934D4_E797_41BD_A015_871403995F47_.wvu.Rows" sId="1"/>
    <undo index="65535" exp="area" ref3D="1" dr="$A$392:$XFD$393" dn="Z_B67934D4_E797_41BD_A015_871403995F47_.wvu.Rows" sId="1"/>
    <undo index="65535" exp="area" ref3D="1" dr="$A$358:$XFD$363" dn="Z_B67934D4_E797_41BD_A015_871403995F47_.wvu.Rows" sId="1"/>
    <undo index="65535" exp="area" ref3D="1" dr="$A$273:$XFD$273" dn="Z_B67934D4_E797_41BD_A015_871403995F47_.wvu.Rows" sId="1"/>
    <rfmt sheetId="1" xfDxf="1" sqref="A270:XFD270" start="0" length="0">
      <dxf>
        <font>
          <i/>
          <name val="Times New Roman CYR"/>
          <family val="1"/>
        </font>
        <alignment wrapText="1"/>
      </dxf>
    </rfmt>
    <rcc rId="0" sId="1" dxf="1">
      <nc r="A270" t="inlineStr">
        <is>
          <t>Субсидии бюджетным учреждениям на иные цели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270">
        <v>969</v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70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70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70" t="inlineStr">
        <is>
          <t>10401 73050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70" t="inlineStr">
        <is>
          <t>612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70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5607" sId="1">
    <oc r="G268">
      <f>#REF!+G269</f>
    </oc>
    <nc r="G268">
      <f>G269</f>
    </nc>
  </rcc>
  <rrc rId="5608" sId="1" ref="A272:XFD272" action="deleteRow">
    <undo index="65535" exp="ref" v="1" dr="G272" r="G270" sId="1"/>
    <undo index="65535" exp="area" ref3D="1" dr="$A$479:$XFD$479" dn="Z_B67934D4_E797_41BD_A015_871403995F47_.wvu.Rows" sId="1"/>
    <undo index="65535" exp="area" ref3D="1" dr="$A$449:$XFD$449" dn="Z_B67934D4_E797_41BD_A015_871403995F47_.wvu.Rows" sId="1"/>
    <undo index="65535" exp="area" ref3D="1" dr="$A$420:$XFD$420" dn="Z_B67934D4_E797_41BD_A015_871403995F47_.wvu.Rows" sId="1"/>
    <undo index="65535" exp="area" ref3D="1" dr="$A$399:$XFD$400" dn="Z_B67934D4_E797_41BD_A015_871403995F47_.wvu.Rows" sId="1"/>
    <undo index="65535" exp="area" ref3D="1" dr="$A$391:$XFD$392" dn="Z_B67934D4_E797_41BD_A015_871403995F47_.wvu.Rows" sId="1"/>
    <undo index="65535" exp="area" ref3D="1" dr="$A$357:$XFD$362" dn="Z_B67934D4_E797_41BD_A015_871403995F47_.wvu.Rows" sId="1"/>
    <undo index="65535" exp="area" ref3D="1" dr="$A$272:$XFD$272" dn="Z_B67934D4_E797_41BD_A015_871403995F47_.wvu.Rows" sId="1"/>
    <rfmt sheetId="1" xfDxf="1" sqref="A272:XFD272" start="0" length="0">
      <dxf>
        <font>
          <i/>
          <name val="Times New Roman CYR"/>
          <family val="1"/>
        </font>
        <alignment wrapText="1"/>
      </dxf>
    </rfmt>
    <rcc rId="0" sId="1" dxf="1">
      <nc r="A272" t="inlineStr">
        <is>
          <t>Субсидии бюджетным учреждениям на иные цели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272">
        <v>969</v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72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72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72" t="inlineStr">
        <is>
          <t>10401 73140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72" t="inlineStr">
        <is>
          <t>612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72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5609" sId="1">
    <oc r="G270">
      <f>G271+#REF!</f>
    </oc>
    <nc r="G270">
      <f>G271</f>
    </nc>
  </rcc>
  <rfmt sheetId="1" sqref="G271" start="0" length="2147483647">
    <dxf>
      <font>
        <i val="0"/>
      </font>
    </dxf>
  </rfmt>
  <rcc rId="5610" sId="1">
    <oc r="G263">
      <f>386</f>
    </oc>
    <nc r="G263">
      <f>386+7.7</f>
    </nc>
  </rcc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282:G282" start="0" length="2147483647">
    <dxf>
      <font>
        <i val="0"/>
      </font>
    </dxf>
  </rfmt>
  <rfmt sheetId="1" sqref="A282:G282" start="0" length="2147483647">
    <dxf>
      <font>
        <i/>
      </font>
    </dxf>
  </rfmt>
  <rcc rId="5611" sId="1" numFmtId="4">
    <nc r="G287">
      <v>611.6</v>
    </nc>
  </rcc>
  <rcc rId="5612" sId="1" numFmtId="4">
    <nc r="G288">
      <v>218.7</v>
    </nc>
  </rcc>
  <rcc rId="5613" sId="1" numFmtId="4">
    <nc r="G290">
      <v>20822.5</v>
    </nc>
  </rcc>
  <rcc rId="5614" sId="1" numFmtId="4">
    <nc r="G291">
      <v>6288.3</v>
    </nc>
  </rcc>
  <rcc rId="5615" sId="1" numFmtId="4">
    <nc r="G294">
      <v>8.3000000000000007</v>
    </nc>
  </rcc>
  <rcc rId="5616" sId="1" numFmtId="4">
    <nc r="G293">
      <v>505.2</v>
    </nc>
  </rcc>
  <rcc rId="5617" sId="1" numFmtId="4">
    <nc r="G292">
      <v>50</v>
    </nc>
  </rcc>
  <rrc rId="5618" sId="1" ref="A295:XFD295" action="deleteRow">
    <undo index="65535" exp="area" ref3D="1" dr="$A$478:$XFD$478" dn="Z_B67934D4_E797_41BD_A015_871403995F47_.wvu.Rows" sId="1"/>
    <undo index="65535" exp="area" ref3D="1" dr="$A$448:$XFD$448" dn="Z_B67934D4_E797_41BD_A015_871403995F47_.wvu.Rows" sId="1"/>
    <undo index="65535" exp="area" ref3D="1" dr="$A$419:$XFD$419" dn="Z_B67934D4_E797_41BD_A015_871403995F47_.wvu.Rows" sId="1"/>
    <undo index="65535" exp="area" ref3D="1" dr="$A$398:$XFD$399" dn="Z_B67934D4_E797_41BD_A015_871403995F47_.wvu.Rows" sId="1"/>
    <undo index="65535" exp="area" ref3D="1" dr="$A$390:$XFD$391" dn="Z_B67934D4_E797_41BD_A015_871403995F47_.wvu.Rows" sId="1"/>
    <undo index="65535" exp="area" ref3D="1" dr="$A$356:$XFD$361" dn="Z_B67934D4_E797_41BD_A015_871403995F47_.wvu.Rows" sId="1"/>
    <rfmt sheetId="1" xfDxf="1" sqref="A295:XFD295" start="0" length="0">
      <dxf>
        <font>
          <name val="Times New Roman CYR"/>
          <family val="1"/>
        </font>
        <alignment wrapText="1"/>
      </dxf>
    </rfmt>
    <rcc rId="0" sId="1" dxf="1">
      <nc r="A295" t="inlineStr">
        <is>
          <t>Уплата налога на имущество организаций и земельного налога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295">
        <v>969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95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95" t="inlineStr">
        <is>
          <t>09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95" t="inlineStr">
        <is>
          <t>10501 83040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95" t="inlineStr">
        <is>
          <t>851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95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5619" sId="1" ref="A295:XFD295" action="deleteRow">
    <undo index="65535" exp="area" dr="G290:G295" r="G289" sId="1"/>
    <undo index="65535" exp="area" ref3D="1" dr="$A$477:$XFD$477" dn="Z_B67934D4_E797_41BD_A015_871403995F47_.wvu.Rows" sId="1"/>
    <undo index="65535" exp="area" ref3D="1" dr="$A$447:$XFD$447" dn="Z_B67934D4_E797_41BD_A015_871403995F47_.wvu.Rows" sId="1"/>
    <undo index="65535" exp="area" ref3D="1" dr="$A$418:$XFD$418" dn="Z_B67934D4_E797_41BD_A015_871403995F47_.wvu.Rows" sId="1"/>
    <undo index="65535" exp="area" ref3D="1" dr="$A$397:$XFD$398" dn="Z_B67934D4_E797_41BD_A015_871403995F47_.wvu.Rows" sId="1"/>
    <undo index="65535" exp="area" ref3D="1" dr="$A$389:$XFD$390" dn="Z_B67934D4_E797_41BD_A015_871403995F47_.wvu.Rows" sId="1"/>
    <undo index="65535" exp="area" ref3D="1" dr="$A$355:$XFD$360" dn="Z_B67934D4_E797_41BD_A015_871403995F47_.wvu.Rows" sId="1"/>
    <rfmt sheetId="1" xfDxf="1" sqref="A295:XFD295" start="0" length="0">
      <dxf>
        <font>
          <name val="Times New Roman CYR"/>
          <family val="1"/>
        </font>
        <alignment wrapText="1"/>
      </dxf>
    </rfmt>
    <rcc rId="0" sId="1" dxf="1">
      <nc r="A295" t="inlineStr">
        <is>
          <t xml:space="preserve">Уплата прочих налогов, сборов 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295">
        <v>969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95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95" t="inlineStr">
        <is>
          <t>09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95" t="inlineStr">
        <is>
          <t>10501 83040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95" t="inlineStr">
        <is>
          <t>852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95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5620" sId="1">
    <oc r="G289">
      <f>SUM(G290:G294)</f>
    </oc>
    <nc r="G289">
      <f>SUM(G290:G294)</f>
    </nc>
  </rcc>
  <rcc rId="5621" sId="1" numFmtId="4">
    <nc r="G298">
      <v>200</v>
    </nc>
  </rcc>
  <rfmt sheetId="1" sqref="A300" start="0" length="2147483647">
    <dxf>
      <font>
        <i/>
      </font>
    </dxf>
  </rfmt>
  <rcc rId="5622" sId="1" numFmtId="4">
    <nc r="G301">
      <v>98</v>
    </nc>
  </rcc>
  <rcv guid="{73FC67B9-3A5E-4402-A781-D3BF0209130F}" action="delete"/>
  <rdn rId="0" localSheetId="1" customView="1" name="Z_73FC67B9_3A5E_4402_A781_D3BF0209130F_.wvu.PrintArea" hidden="1" oldHidden="1">
    <formula>Ведом.структура!$A$5:$G$515</formula>
    <oldFormula>Ведом.структура!$A$5:$G$515</oldFormula>
  </rdn>
  <rdn rId="0" localSheetId="1" customView="1" name="Z_73FC67B9_3A5E_4402_A781_D3BF0209130F_.wvu.FilterData" hidden="1" oldHidden="1">
    <formula>Ведом.структура!$A$20:$J$513</formula>
    <oldFormula>Ведом.структура!$A$20:$J$513</oldFormula>
  </rdn>
  <rcv guid="{73FC67B9-3A5E-4402-A781-D3BF0209130F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959" sId="1" ref="A172:XFD172" action="insertRow">
    <undo index="65535" exp="area" ref3D="1" dr="$A$469:$XFD$469" dn="Z_B67934D4_E797_41BD_A015_871403995F47_.wvu.Rows" sId="1"/>
    <undo index="65535" exp="area" ref3D="1" dr="$A$442:$XFD$442" dn="Z_B67934D4_E797_41BD_A015_871403995F47_.wvu.Rows" sId="1"/>
    <undo index="65535" exp="area" ref3D="1" dr="$A$414:$XFD$414" dn="Z_B67934D4_E797_41BD_A015_871403995F47_.wvu.Rows" sId="1"/>
    <undo index="65535" exp="area" ref3D="1" dr="$A$396:$XFD$397" dn="Z_B67934D4_E797_41BD_A015_871403995F47_.wvu.Rows" sId="1"/>
    <undo index="65535" exp="area" ref3D="1" dr="$A$389:$XFD$390" dn="Z_B67934D4_E797_41BD_A015_871403995F47_.wvu.Rows" sId="1"/>
    <undo index="65535" exp="area" ref3D="1" dr="$A$355:$XFD$360" dn="Z_B67934D4_E797_41BD_A015_871403995F47_.wvu.Rows" sId="1"/>
  </rrc>
  <rrc rId="5960" sId="1" ref="A173:XFD173" action="insertRow">
    <undo index="65535" exp="area" ref3D="1" dr="$A$470:$XFD$470" dn="Z_B67934D4_E797_41BD_A015_871403995F47_.wvu.Rows" sId="1"/>
    <undo index="65535" exp="area" ref3D="1" dr="$A$443:$XFD$443" dn="Z_B67934D4_E797_41BD_A015_871403995F47_.wvu.Rows" sId="1"/>
    <undo index="65535" exp="area" ref3D="1" dr="$A$415:$XFD$415" dn="Z_B67934D4_E797_41BD_A015_871403995F47_.wvu.Rows" sId="1"/>
    <undo index="65535" exp="area" ref3D="1" dr="$A$397:$XFD$398" dn="Z_B67934D4_E797_41BD_A015_871403995F47_.wvu.Rows" sId="1"/>
    <undo index="65535" exp="area" ref3D="1" dr="$A$390:$XFD$391" dn="Z_B67934D4_E797_41BD_A015_871403995F47_.wvu.Rows" sId="1"/>
    <undo index="65535" exp="area" ref3D="1" dr="$A$356:$XFD$361" dn="Z_B67934D4_E797_41BD_A015_871403995F47_.wvu.Rows" sId="1"/>
  </rrc>
  <rcc rId="5961" sId="1" odxf="1" dxf="1">
    <nc r="A172" t="inlineStr">
      <is>
    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5962" sId="1" odxf="1" dxf="1">
    <nc r="A173" t="inlineStr">
      <is>
        <t>Иные межбюджетные трансферты</t>
      </is>
    </nc>
    <odxf>
      <font>
        <b/>
        <name val="Times New Roman"/>
        <family val="1"/>
      </font>
      <fill>
        <patternFill patternType="none">
          <bgColor indexed="65"/>
        </patternFill>
      </fill>
      <alignment horizontal="general" vertical="top"/>
    </odxf>
    <ndxf>
      <font>
        <b val="0"/>
        <name val="Times New Roman"/>
        <family val="1"/>
      </font>
      <fill>
        <patternFill patternType="solid">
          <bgColor theme="0"/>
        </patternFill>
      </fill>
      <alignment horizontal="left" vertical="center"/>
    </ndxf>
  </rcc>
  <rcc rId="5963" sId="1" odxf="1" dxf="1">
    <nc r="C172" t="inlineStr">
      <is>
        <t>05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5964" sId="1" odxf="1" dxf="1">
    <nc r="D172" t="inlineStr">
      <is>
        <t>05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5965" sId="1" odxf="1" dxf="1">
    <nc r="E172" t="inlineStr">
      <is>
        <t>999F2 54240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F172" start="0" length="0">
    <dxf>
      <font>
        <b val="0"/>
        <i/>
        <name val="Times New Roman"/>
        <family val="1"/>
      </font>
    </dxf>
  </rfmt>
  <rcc rId="5966" sId="1" odxf="1" dxf="1">
    <nc r="G172">
      <f>G173</f>
    </nc>
    <odxf>
      <font>
        <b/>
        <i val="0"/>
        <name val="Times New Roman"/>
        <family val="1"/>
      </font>
      <fill>
        <patternFill patternType="none">
          <bgColor indexed="65"/>
        </patternFill>
      </fill>
    </odxf>
    <ndxf>
      <font>
        <b val="0"/>
        <i/>
        <name val="Times New Roman"/>
        <family val="1"/>
      </font>
      <fill>
        <patternFill patternType="solid">
          <bgColor rgb="FFFFFF00"/>
        </patternFill>
      </fill>
    </ndxf>
  </rcc>
  <rcc rId="5967" sId="1" odxf="1" dxf="1">
    <nc r="C173" t="inlineStr">
      <is>
        <t>05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5968" sId="1" odxf="1" dxf="1">
    <nc r="D173" t="inlineStr">
      <is>
        <t>05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5969" sId="1" odxf="1" dxf="1">
    <nc r="E173" t="inlineStr">
      <is>
        <t>999F2 54240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5970" sId="1" odxf="1" dxf="1">
    <nc r="F173" t="inlineStr">
      <is>
        <t>540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5971" sId="1" odxf="1" dxf="1">
    <nc r="G173">
      <f>85000</f>
    </nc>
    <odxf>
      <font>
        <b/>
        <name val="Times New Roman"/>
        <family val="1"/>
      </font>
      <fill>
        <patternFill patternType="none">
          <bgColor indexed="65"/>
        </patternFill>
      </fill>
    </odxf>
    <ndxf>
      <font>
        <b val="0"/>
        <name val="Times New Roman"/>
        <family val="1"/>
      </font>
      <fill>
        <patternFill patternType="solid">
          <bgColor theme="0"/>
        </patternFill>
      </fill>
    </ndxf>
  </rcc>
  <rcc rId="5972" sId="1" odxf="1" dxf="1">
    <nc r="B172" t="inlineStr">
      <is>
        <t>968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5973" sId="1" odxf="1" dxf="1">
    <nc r="B173" t="inlineStr">
      <is>
        <t>968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5974" sId="1">
    <oc r="G171">
      <f>G174</f>
    </oc>
    <nc r="G171">
      <f>G174+G172</f>
    </nc>
  </rcc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25" sId="1" numFmtId="4">
    <nc r="G54">
      <v>125</v>
    </nc>
  </rcc>
  <rrc rId="5626" sId="1" ref="A51:XFD51" action="deleteRow">
    <undo index="65535" exp="area" ref3D="1" dr="$A$476:$XFD$476" dn="Z_B67934D4_E797_41BD_A015_871403995F47_.wvu.Rows" sId="1"/>
    <undo index="65535" exp="area" ref3D="1" dr="$A$446:$XFD$446" dn="Z_B67934D4_E797_41BD_A015_871403995F47_.wvu.Rows" sId="1"/>
    <undo index="65535" exp="area" ref3D="1" dr="$A$417:$XFD$417" dn="Z_B67934D4_E797_41BD_A015_871403995F47_.wvu.Rows" sId="1"/>
    <undo index="65535" exp="area" ref3D="1" dr="$A$396:$XFD$397" dn="Z_B67934D4_E797_41BD_A015_871403995F47_.wvu.Rows" sId="1"/>
    <undo index="65535" exp="area" ref3D="1" dr="$A$388:$XFD$389" dn="Z_B67934D4_E797_41BD_A015_871403995F47_.wvu.Rows" sId="1"/>
    <undo index="65535" exp="area" ref3D="1" dr="$A$354:$XFD$359" dn="Z_B67934D4_E797_41BD_A015_871403995F47_.wvu.Rows" sId="1"/>
    <rfmt sheetId="1" xfDxf="1" sqref="A51:XFD51" start="0" length="0">
      <dxf>
        <font>
          <name val="Times New Roman CYR"/>
          <family val="1"/>
        </font>
        <alignment wrapText="1"/>
      </dxf>
    </rfmt>
    <rcc rId="0" sId="1" dxf="1">
      <nc r="A51" t="inlineStr">
        <is>
          <t>Закупка товаров, работ и услуг в сфере информационно-коммуникационных технологий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51">
        <v>968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1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1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1" t="inlineStr">
        <is>
          <t>99900 81020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1" t="inlineStr">
        <is>
          <t>242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51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5627" sId="1" ref="A51:XFD51" action="deleteRow">
    <undo index="65535" exp="area" ref3D="1" dr="$A$475:$XFD$475" dn="Z_B67934D4_E797_41BD_A015_871403995F47_.wvu.Rows" sId="1"/>
    <undo index="65535" exp="area" ref3D="1" dr="$A$445:$XFD$445" dn="Z_B67934D4_E797_41BD_A015_871403995F47_.wvu.Rows" sId="1"/>
    <undo index="65535" exp="area" ref3D="1" dr="$A$416:$XFD$416" dn="Z_B67934D4_E797_41BD_A015_871403995F47_.wvu.Rows" sId="1"/>
    <undo index="65535" exp="area" ref3D="1" dr="$A$395:$XFD$396" dn="Z_B67934D4_E797_41BD_A015_871403995F47_.wvu.Rows" sId="1"/>
    <undo index="65535" exp="area" ref3D="1" dr="$A$387:$XFD$388" dn="Z_B67934D4_E797_41BD_A015_871403995F47_.wvu.Rows" sId="1"/>
    <undo index="65535" exp="area" ref3D="1" dr="$A$353:$XFD$358" dn="Z_B67934D4_E797_41BD_A015_871403995F47_.wvu.Rows" sId="1"/>
    <rfmt sheetId="1" xfDxf="1" sqref="A51:XFD51" start="0" length="0">
      <dxf>
        <font>
          <name val="Times New Roman CYR"/>
          <family val="1"/>
        </font>
        <alignment wrapText="1"/>
      </dxf>
    </rfmt>
    <rcc rId="0" sId="1" dxf="1">
      <nc r="A51" t="inlineStr">
        <is>
          <t>Закупка товаров, работ и услуг для государственных (муниципальных) нужд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51">
        <v>968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1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1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1" t="inlineStr">
        <is>
          <t>99900 81020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1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51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5628" sId="1" ref="A51:XFD51" action="deleteRow">
    <undo index="65535" exp="area" ref3D="1" dr="$A$474:$XFD$474" dn="Z_B67934D4_E797_41BD_A015_871403995F47_.wvu.Rows" sId="1"/>
    <undo index="65535" exp="area" ref3D="1" dr="$A$444:$XFD$444" dn="Z_B67934D4_E797_41BD_A015_871403995F47_.wvu.Rows" sId="1"/>
    <undo index="65535" exp="area" ref3D="1" dr="$A$415:$XFD$415" dn="Z_B67934D4_E797_41BD_A015_871403995F47_.wvu.Rows" sId="1"/>
    <undo index="65535" exp="area" ref3D="1" dr="$A$394:$XFD$395" dn="Z_B67934D4_E797_41BD_A015_871403995F47_.wvu.Rows" sId="1"/>
    <undo index="65535" exp="area" ref3D="1" dr="$A$386:$XFD$387" dn="Z_B67934D4_E797_41BD_A015_871403995F47_.wvu.Rows" sId="1"/>
    <undo index="65535" exp="area" ref3D="1" dr="$A$352:$XFD$357" dn="Z_B67934D4_E797_41BD_A015_871403995F47_.wvu.Rows" sId="1"/>
    <rfmt sheetId="1" xfDxf="1" sqref="A51:XFD51" start="0" length="0">
      <dxf>
        <font>
          <name val="Times New Roman CYR"/>
          <family val="1"/>
        </font>
        <alignment wrapText="1"/>
      </dxf>
    </rfmt>
    <rcc rId="0" sId="1" dxf="1">
      <nc r="A51" t="inlineStr">
        <is>
          <t>Уплата налога на имущество организаций и земельного налога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51">
        <v>968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1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1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1" t="inlineStr">
        <is>
          <t>99900 81020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1" t="inlineStr">
        <is>
          <t>851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51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5629" sId="1" numFmtId="4">
    <nc r="G204">
      <v>136.80000000000001</v>
    </nc>
  </rcc>
  <rcc rId="5630" sId="1" numFmtId="4">
    <nc r="G205">
      <v>41.3</v>
    </nc>
  </rcc>
  <rrc rId="5631" sId="1" ref="A207:XFD207" action="insertRow">
    <undo index="65535" exp="area" ref3D="1" dr="$A$473:$XFD$473" dn="Z_B67934D4_E797_41BD_A015_871403995F47_.wvu.Rows" sId="1"/>
    <undo index="65535" exp="area" ref3D="1" dr="$A$443:$XFD$443" dn="Z_B67934D4_E797_41BD_A015_871403995F47_.wvu.Rows" sId="1"/>
    <undo index="65535" exp="area" ref3D="1" dr="$A$414:$XFD$414" dn="Z_B67934D4_E797_41BD_A015_871403995F47_.wvu.Rows" sId="1"/>
    <undo index="65535" exp="area" ref3D="1" dr="$A$393:$XFD$394" dn="Z_B67934D4_E797_41BD_A015_871403995F47_.wvu.Rows" sId="1"/>
    <undo index="65535" exp="area" ref3D="1" dr="$A$385:$XFD$386" dn="Z_B67934D4_E797_41BD_A015_871403995F47_.wvu.Rows" sId="1"/>
    <undo index="65535" exp="area" ref3D="1" dr="$A$351:$XFD$356" dn="Z_B67934D4_E797_41BD_A015_871403995F47_.wvu.Rows" sId="1"/>
  </rrc>
  <rcc rId="5632" sId="1">
    <nc r="B207" t="inlineStr">
      <is>
        <t>968</t>
      </is>
    </nc>
  </rcc>
  <rcc rId="5633" sId="1">
    <nc r="C207" t="inlineStr">
      <is>
        <t>10</t>
      </is>
    </nc>
  </rcc>
  <rcc rId="5634" sId="1">
    <nc r="D207" t="inlineStr">
      <is>
        <t>06</t>
      </is>
    </nc>
  </rcc>
  <rcc rId="5635" sId="1">
    <nc r="E207" t="inlineStr">
      <is>
        <t>99900 73250</t>
      </is>
    </nc>
  </rcc>
  <rcc rId="5636" sId="1">
    <nc r="F207" t="inlineStr">
      <is>
        <t>247</t>
      </is>
    </nc>
  </rcc>
  <rcc rId="5637" sId="1" numFmtId="4">
    <oc r="G206">
      <v>323.89999999999998</v>
    </oc>
    <nc r="G206">
      <v>97.2</v>
    </nc>
  </rcc>
  <rcc rId="5638" sId="1">
    <oc r="G203">
      <f>G204+G205+G206</f>
    </oc>
    <nc r="G203">
      <f>SUM(G204:G207)</f>
    </nc>
  </rcc>
  <rcc rId="5639" sId="1" numFmtId="4">
    <nc r="G207">
      <v>48.6</v>
    </nc>
  </rcc>
  <rcc rId="5640" sId="1" odxf="1" dxf="1">
    <nc r="A207" t="inlineStr">
      <is>
        <t>Закупка энергетических ресурсов</t>
      </is>
    </nc>
    <ndxf>
      <fill>
        <patternFill patternType="solid"/>
      </fill>
    </ndxf>
  </rcc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41" sId="1" numFmtId="4">
    <oc r="G370">
      <v>0</v>
    </oc>
    <nc r="G370">
      <v>12247</v>
    </nc>
  </rcc>
  <rcc rId="5642" sId="1" numFmtId="4">
    <nc r="G386">
      <v>8348.1</v>
    </nc>
  </rcc>
  <rcc rId="5643" sId="1" numFmtId="4">
    <nc r="G392">
      <v>14340.9</v>
    </nc>
  </rcc>
  <rcc rId="5644" sId="1" numFmtId="4">
    <nc r="G408">
      <v>639.79999999999995</v>
    </nc>
  </rcc>
  <rcc rId="5645" sId="1" numFmtId="4">
    <nc r="G409">
      <v>193.2</v>
    </nc>
  </rcc>
  <rcc rId="5646" sId="1" numFmtId="4">
    <nc r="G413">
      <v>2062.3000000000002</v>
    </nc>
  </rcc>
  <rcc rId="5647" sId="1" numFmtId="4">
    <nc r="G411">
      <v>6828.8</v>
    </nc>
  </rcc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48" sId="1" numFmtId="4">
    <nc r="G437">
      <v>1121.0999999999999</v>
    </nc>
  </rcc>
  <rcc rId="5649" sId="1">
    <oc r="G448">
      <f>1441.3+511</f>
    </oc>
    <nc r="G448">
      <f>1441.3+511+453.1</f>
    </nc>
  </rcc>
  <rcc rId="5650" sId="1" numFmtId="4">
    <oc r="G461">
      <v>676.8</v>
    </oc>
    <nc r="G461">
      <f>676.8+1954.41+517.25</f>
    </nc>
  </rcc>
  <rcc rId="5651" sId="1" numFmtId="4">
    <oc r="G462">
      <v>204.4</v>
    </oc>
    <nc r="G462">
      <f>204.4+590.22+156.21</f>
    </nc>
  </rcc>
  <rcc rId="5652" sId="1" numFmtId="4">
    <nc r="G468">
      <v>24330.799999999999</v>
    </nc>
  </rcc>
  <rcc rId="5653" sId="1" numFmtId="4">
    <nc r="G477">
      <v>621.9</v>
    </nc>
  </rcc>
  <rcc rId="5654" sId="1" numFmtId="4">
    <nc r="G478">
      <v>187.8</v>
    </nc>
  </rcc>
  <rcc rId="5655" sId="1" numFmtId="4">
    <nc r="G480">
      <v>1847.2</v>
    </nc>
  </rcc>
  <rcc rId="5656" sId="1" numFmtId="4">
    <nc r="G481">
      <v>557.9</v>
    </nc>
  </rcc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57" sId="1">
    <oc r="G461">
      <f>676.8+1954.41+517.25</f>
    </oc>
    <nc r="G461">
      <f>676.8+1954.4+517.3</f>
    </nc>
  </rcc>
  <rcc rId="5658" sId="1">
    <oc r="G462">
      <f>204.4+590.22+156.21</f>
    </oc>
    <nc r="G462">
      <f>204.4+590.2+156.2</f>
    </nc>
  </rcc>
</revisions>
</file>

<file path=xl/revisions/revisionLog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59" sId="1" numFmtId="4">
    <nc r="G420">
      <v>151</v>
    </nc>
  </rcc>
  <rcc rId="5660" sId="1" numFmtId="4">
    <nc r="G377">
      <v>105.6</v>
    </nc>
  </rcc>
</revisions>
</file>

<file path=xl/revisions/revisionLog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61" sId="1">
    <nc r="G521">
      <f>196572.19+1205556-5960.8</f>
    </nc>
  </rcc>
  <rcc rId="5662" sId="1" odxf="1" dxf="1">
    <nc r="G523">
      <f>G511-G521</f>
    </nc>
    <odxf>
      <numFmt numFmtId="0" formatCode="General"/>
    </odxf>
    <ndxf>
      <numFmt numFmtId="167" formatCode="_-* #,##0.00000\ _₽_-;\-* #,##0.00000\ _₽_-;_-* &quot;-&quot;?????\ _₽_-;_-@_-"/>
    </ndxf>
  </rcc>
  <rfmt sheetId="1" sqref="G521">
    <dxf>
      <numFmt numFmtId="4" formatCode="#,##0.00"/>
    </dxf>
  </rfmt>
  <rcc rId="5663" sId="1">
    <nc r="H521" t="inlineStr">
      <is>
        <t>всего</t>
      </is>
    </nc>
  </rcc>
  <rcc rId="5664" sId="1">
    <nc r="H51">
      <v>125</v>
    </nc>
  </rcc>
  <rcc rId="5665" sId="1" numFmtId="4">
    <nc r="G79">
      <v>180</v>
    </nc>
  </rcc>
  <rcc rId="5666" sId="1" numFmtId="4">
    <oc r="G83">
      <v>200</v>
    </oc>
    <nc r="G83">
      <v>250</v>
    </nc>
  </rcc>
  <rrc rId="5667" sId="1" ref="A105:XFD105" action="deleteRow">
    <undo index="65535" exp="ref" v="1" dr="G105" r="G84" sId="1"/>
    <undo index="65535" exp="area" ref3D="1" dr="$A$474:$XFD$474" dn="Z_B67934D4_E797_41BD_A015_871403995F47_.wvu.Rows" sId="1"/>
    <undo index="65535" exp="area" ref3D="1" dr="$A$444:$XFD$444" dn="Z_B67934D4_E797_41BD_A015_871403995F47_.wvu.Rows" sId="1"/>
    <undo index="65535" exp="area" ref3D="1" dr="$A$415:$XFD$415" dn="Z_B67934D4_E797_41BD_A015_871403995F47_.wvu.Rows" sId="1"/>
    <undo index="65535" exp="area" ref3D="1" dr="$A$394:$XFD$395" dn="Z_B67934D4_E797_41BD_A015_871403995F47_.wvu.Rows" sId="1"/>
    <undo index="65535" exp="area" ref3D="1" dr="$A$386:$XFD$387" dn="Z_B67934D4_E797_41BD_A015_871403995F47_.wvu.Rows" sId="1"/>
    <undo index="65535" exp="area" ref3D="1" dr="$A$352:$XFD$357" dn="Z_B67934D4_E797_41BD_A015_871403995F47_.wvu.Rows" sId="1"/>
    <rfmt sheetId="1" xfDxf="1" sqref="A105:XFD105" start="0" length="0">
      <dxf>
        <font>
          <name val="Times New Roman CYR"/>
          <family val="1"/>
        </font>
        <alignment wrapText="1"/>
      </dxf>
    </rfmt>
    <rcc rId="0" sId="1" dxf="1">
      <nc r="A105" t="inlineStr">
        <is>
          <t>Прочие мероприятия , связанные с выполнением обязательств ОМСУ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05" t="inlineStr">
        <is>
          <t>968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5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05" t="inlineStr">
        <is>
          <t>13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05" t="inlineStr">
        <is>
          <t>99900 82900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05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05">
        <f>G106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668" sId="1" ref="A105:XFD105" action="deleteRow">
    <undo index="65535" exp="area" ref3D="1" dr="$A$473:$XFD$473" dn="Z_B67934D4_E797_41BD_A015_871403995F47_.wvu.Rows" sId="1"/>
    <undo index="65535" exp="area" ref3D="1" dr="$A$443:$XFD$443" dn="Z_B67934D4_E797_41BD_A015_871403995F47_.wvu.Rows" sId="1"/>
    <undo index="65535" exp="area" ref3D="1" dr="$A$414:$XFD$414" dn="Z_B67934D4_E797_41BD_A015_871403995F47_.wvu.Rows" sId="1"/>
    <undo index="65535" exp="area" ref3D="1" dr="$A$393:$XFD$394" dn="Z_B67934D4_E797_41BD_A015_871403995F47_.wvu.Rows" sId="1"/>
    <undo index="65535" exp="area" ref3D="1" dr="$A$385:$XFD$386" dn="Z_B67934D4_E797_41BD_A015_871403995F47_.wvu.Rows" sId="1"/>
    <undo index="65535" exp="area" ref3D="1" dr="$A$351:$XFD$356" dn="Z_B67934D4_E797_41BD_A015_871403995F47_.wvu.Rows" sId="1"/>
    <rfmt sheetId="1" xfDxf="1" sqref="A105:XFD105" start="0" length="0">
      <dxf>
        <font>
          <name val="Times New Roman CYR"/>
          <family val="1"/>
        </font>
        <alignment wrapText="1"/>
      </dxf>
    </rfmt>
    <rcc rId="0" sId="1" dxf="1">
      <nc r="A105" t="inlineStr">
        <is>
          <t>Прочие закупки товаров, работ и услуг для государственных (муниципальных) нужд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05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5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05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05" t="inlineStr">
        <is>
          <t>99900 82900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05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05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5669" sId="1">
    <oc r="G84">
      <f>G85+G90+G95+G100+G105+G107+#REF!+G88</f>
    </oc>
    <nc r="G84">
      <f>G85+G90+G95+G100+G105+G107+G88</f>
    </nc>
  </rcc>
  <rrc rId="5670" sId="1" ref="A113:XFD113" action="deleteRow">
    <undo index="65535" exp="area" ref3D="1" dr="$A$472:$XFD$472" dn="Z_B67934D4_E797_41BD_A015_871403995F47_.wvu.Rows" sId="1"/>
    <undo index="65535" exp="area" ref3D="1" dr="$A$442:$XFD$442" dn="Z_B67934D4_E797_41BD_A015_871403995F47_.wvu.Rows" sId="1"/>
    <undo index="65535" exp="area" ref3D="1" dr="$A$413:$XFD$413" dn="Z_B67934D4_E797_41BD_A015_871403995F47_.wvu.Rows" sId="1"/>
    <undo index="65535" exp="area" ref3D="1" dr="$A$392:$XFD$393" dn="Z_B67934D4_E797_41BD_A015_871403995F47_.wvu.Rows" sId="1"/>
    <undo index="65535" exp="area" ref3D="1" dr="$A$384:$XFD$385" dn="Z_B67934D4_E797_41BD_A015_871403995F47_.wvu.Rows" sId="1"/>
    <undo index="65535" exp="area" ref3D="1" dr="$A$350:$XFD$355" dn="Z_B67934D4_E797_41BD_A015_871403995F47_.wvu.Rows" sId="1"/>
    <rfmt sheetId="1" xfDxf="1" sqref="A113:XFD113" start="0" length="0">
      <dxf>
        <font>
          <name val="Times New Roman CYR"/>
          <family val="1"/>
        </font>
        <alignment wrapText="1"/>
      </dxf>
    </rfmt>
    <rcc rId="0" sId="1" dxf="1">
      <nc r="A113" t="inlineStr">
        <is>
          <t>Исполнение судебных актов Российской Федерации и мировых соглашений по возмещению причиненного вреда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113">
        <v>968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3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13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13" t="inlineStr">
        <is>
          <t>99900 83590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13" t="inlineStr">
        <is>
          <t>831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13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5671" sId="1" ref="A113:XFD113" action="deleteRow">
    <undo index="65535" exp="area" ref3D="1" dr="$A$471:$XFD$471" dn="Z_B67934D4_E797_41BD_A015_871403995F47_.wvu.Rows" sId="1"/>
    <undo index="65535" exp="area" ref3D="1" dr="$A$441:$XFD$441" dn="Z_B67934D4_E797_41BD_A015_871403995F47_.wvu.Rows" sId="1"/>
    <undo index="65535" exp="area" ref3D="1" dr="$A$412:$XFD$412" dn="Z_B67934D4_E797_41BD_A015_871403995F47_.wvu.Rows" sId="1"/>
    <undo index="65535" exp="area" ref3D="1" dr="$A$391:$XFD$392" dn="Z_B67934D4_E797_41BD_A015_871403995F47_.wvu.Rows" sId="1"/>
    <undo index="65535" exp="area" ref3D="1" dr="$A$383:$XFD$384" dn="Z_B67934D4_E797_41BD_A015_871403995F47_.wvu.Rows" sId="1"/>
    <undo index="65535" exp="area" ref3D="1" dr="$A$349:$XFD$354" dn="Z_B67934D4_E797_41BD_A015_871403995F47_.wvu.Rows" sId="1"/>
    <rfmt sheetId="1" xfDxf="1" sqref="A113:XFD113" start="0" length="0">
      <dxf>
        <font>
          <name val="Times New Roman CYR"/>
          <family val="1"/>
        </font>
        <alignment wrapText="1"/>
      </dxf>
    </rfmt>
    <rcc rId="0" sId="1" dxf="1">
      <nc r="A113" t="inlineStr">
        <is>
          <t>Уплата налога на имущество организаций и земельного налога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113">
        <v>968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3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13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13" t="inlineStr">
        <is>
          <t>99900 83590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13" t="inlineStr">
        <is>
          <t>851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13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5672" sId="1" ref="A113:XFD113" action="deleteRow">
    <undo index="65535" exp="area" ref3D="1" dr="$A$470:$XFD$470" dn="Z_B67934D4_E797_41BD_A015_871403995F47_.wvu.Rows" sId="1"/>
    <undo index="65535" exp="area" ref3D="1" dr="$A$440:$XFD$440" dn="Z_B67934D4_E797_41BD_A015_871403995F47_.wvu.Rows" sId="1"/>
    <undo index="65535" exp="area" ref3D="1" dr="$A$411:$XFD$411" dn="Z_B67934D4_E797_41BD_A015_871403995F47_.wvu.Rows" sId="1"/>
    <undo index="65535" exp="area" ref3D="1" dr="$A$390:$XFD$391" dn="Z_B67934D4_E797_41BD_A015_871403995F47_.wvu.Rows" sId="1"/>
    <undo index="65535" exp="area" ref3D="1" dr="$A$382:$XFD$383" dn="Z_B67934D4_E797_41BD_A015_871403995F47_.wvu.Rows" sId="1"/>
    <undo index="65535" exp="area" ref3D="1" dr="$A$348:$XFD$353" dn="Z_B67934D4_E797_41BD_A015_871403995F47_.wvu.Rows" sId="1"/>
    <rfmt sheetId="1" xfDxf="1" sqref="A113:XFD113" start="0" length="0">
      <dxf>
        <font>
          <name val="Times New Roman CYR"/>
          <family val="1"/>
        </font>
        <alignment wrapText="1"/>
      </dxf>
    </rfmt>
    <rcc rId="0" sId="1" dxf="1">
      <nc r="A113" t="inlineStr">
        <is>
          <t xml:space="preserve">Уплата прочих налогов, сборов 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113">
        <v>968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3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13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13" t="inlineStr">
        <is>
          <t>99900 83590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13" t="inlineStr">
        <is>
          <t>852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13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5673" sId="1" ref="A113:XFD113" action="deleteRow">
    <undo index="65535" exp="area" dr="G109:G113" r="G108" sId="1"/>
    <undo index="65535" exp="area" ref3D="1" dr="$A$469:$XFD$469" dn="Z_B67934D4_E797_41BD_A015_871403995F47_.wvu.Rows" sId="1"/>
    <undo index="65535" exp="area" ref3D="1" dr="$A$439:$XFD$439" dn="Z_B67934D4_E797_41BD_A015_871403995F47_.wvu.Rows" sId="1"/>
    <undo index="65535" exp="area" ref3D="1" dr="$A$410:$XFD$410" dn="Z_B67934D4_E797_41BD_A015_871403995F47_.wvu.Rows" sId="1"/>
    <undo index="65535" exp="area" ref3D="1" dr="$A$389:$XFD$390" dn="Z_B67934D4_E797_41BD_A015_871403995F47_.wvu.Rows" sId="1"/>
    <undo index="65535" exp="area" ref3D="1" dr="$A$381:$XFD$382" dn="Z_B67934D4_E797_41BD_A015_871403995F47_.wvu.Rows" sId="1"/>
    <undo index="65535" exp="area" ref3D="1" dr="$A$347:$XFD$352" dn="Z_B67934D4_E797_41BD_A015_871403995F47_.wvu.Rows" sId="1"/>
    <rfmt sheetId="1" xfDxf="1" sqref="A113:XFD113" start="0" length="0">
      <dxf>
        <font>
          <name val="Times New Roman CYR"/>
          <family val="1"/>
        </font>
        <alignment wrapText="1"/>
      </dxf>
    </rfmt>
    <rcc rId="0" sId="1" dxf="1">
      <nc r="A113" t="inlineStr">
        <is>
          <t>Уплата иных платежей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113">
        <v>968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3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13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13" t="inlineStr">
        <is>
          <t>99900 83590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13" t="inlineStr">
        <is>
          <t>853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13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5674" sId="1">
    <oc r="G108">
      <f>SUM(G109:G112)</f>
    </oc>
    <nc r="G108">
      <f>SUM(G109:G112)</f>
    </nc>
  </rcc>
  <rcc rId="5675" sId="1" numFmtId="4">
    <nc r="G165">
      <v>700.32</v>
    </nc>
  </rcc>
  <rcc rId="5676" sId="1">
    <nc r="H308">
      <v>100</v>
    </nc>
  </rcc>
  <rcc rId="5677" sId="1">
    <nc r="H309">
      <v>100</v>
    </nc>
  </rcc>
  <rcc rId="5678" sId="1">
    <nc r="H352">
      <v>50</v>
    </nc>
  </rcc>
  <rcc rId="5679" sId="1">
    <nc r="H503">
      <v>20</v>
    </nc>
  </rcc>
  <rcc rId="5680" sId="1">
    <nc r="H504">
      <v>30</v>
    </nc>
  </rcc>
  <rcc rId="5681" sId="1">
    <nc r="H337">
      <v>50</v>
    </nc>
  </rcc>
  <rcc rId="5682" sId="1">
    <nc r="H255">
      <v>7.7</v>
    </nc>
  </rcc>
  <rcc rId="5683" sId="1">
    <nc r="H245">
      <v>100</v>
    </nc>
  </rcc>
  <rcc rId="5684" sId="1">
    <nc r="H333">
      <v>50</v>
    </nc>
  </rcc>
  <rcc rId="5685" sId="1">
    <nc r="H334">
      <v>50</v>
    </nc>
  </rcc>
</revisions>
</file>

<file path=xl/revisions/revisionLog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165">
    <dxf>
      <fill>
        <patternFill>
          <bgColor rgb="FFFFFF00"/>
        </patternFill>
      </fill>
    </dxf>
  </rfmt>
</revisions>
</file>

<file path=xl/revisions/revisionLog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86" sId="1">
    <nc r="H284">
      <v>50</v>
    </nc>
  </rcc>
  <rrc rId="5687" sId="1" ref="A294:XFD294" action="insertRow">
    <undo index="65535" exp="area" ref3D="1" dr="$A$468:$XFD$468" dn="Z_B67934D4_E797_41BD_A015_871403995F47_.wvu.Rows" sId="1"/>
    <undo index="65535" exp="area" ref3D="1" dr="$A$438:$XFD$438" dn="Z_B67934D4_E797_41BD_A015_871403995F47_.wvu.Rows" sId="1"/>
    <undo index="65535" exp="area" ref3D="1" dr="$A$409:$XFD$409" dn="Z_B67934D4_E797_41BD_A015_871403995F47_.wvu.Rows" sId="1"/>
    <undo index="65535" exp="area" ref3D="1" dr="$A$388:$XFD$389" dn="Z_B67934D4_E797_41BD_A015_871403995F47_.wvu.Rows" sId="1"/>
    <undo index="65535" exp="area" ref3D="1" dr="$A$380:$XFD$381" dn="Z_B67934D4_E797_41BD_A015_871403995F47_.wvu.Rows" sId="1"/>
    <undo index="65535" exp="area" ref3D="1" dr="$A$346:$XFD$351" dn="Z_B67934D4_E797_41BD_A015_871403995F47_.wvu.Rows" sId="1"/>
  </rrc>
  <rrc rId="5688" sId="1" ref="A294:XFD294" action="insertRow">
    <undo index="65535" exp="area" ref3D="1" dr="$A$469:$XFD$469" dn="Z_B67934D4_E797_41BD_A015_871403995F47_.wvu.Rows" sId="1"/>
    <undo index="65535" exp="area" ref3D="1" dr="$A$439:$XFD$439" dn="Z_B67934D4_E797_41BD_A015_871403995F47_.wvu.Rows" sId="1"/>
    <undo index="65535" exp="area" ref3D="1" dr="$A$410:$XFD$410" dn="Z_B67934D4_E797_41BD_A015_871403995F47_.wvu.Rows" sId="1"/>
    <undo index="65535" exp="area" ref3D="1" dr="$A$389:$XFD$390" dn="Z_B67934D4_E797_41BD_A015_871403995F47_.wvu.Rows" sId="1"/>
    <undo index="65535" exp="area" ref3D="1" dr="$A$381:$XFD$382" dn="Z_B67934D4_E797_41BD_A015_871403995F47_.wvu.Rows" sId="1"/>
    <undo index="65535" exp="area" ref3D="1" dr="$A$347:$XFD$352" dn="Z_B67934D4_E797_41BD_A015_871403995F47_.wvu.Rows" sId="1"/>
  </rrc>
  <rrc rId="5689" sId="1" ref="A294:XFD294" action="insertRow">
    <undo index="65535" exp="area" ref3D="1" dr="$A$470:$XFD$470" dn="Z_B67934D4_E797_41BD_A015_871403995F47_.wvu.Rows" sId="1"/>
    <undo index="65535" exp="area" ref3D="1" dr="$A$440:$XFD$440" dn="Z_B67934D4_E797_41BD_A015_871403995F47_.wvu.Rows" sId="1"/>
    <undo index="65535" exp="area" ref3D="1" dr="$A$411:$XFD$411" dn="Z_B67934D4_E797_41BD_A015_871403995F47_.wvu.Rows" sId="1"/>
    <undo index="65535" exp="area" ref3D="1" dr="$A$390:$XFD$391" dn="Z_B67934D4_E797_41BD_A015_871403995F47_.wvu.Rows" sId="1"/>
    <undo index="65535" exp="area" ref3D="1" dr="$A$382:$XFD$383" dn="Z_B67934D4_E797_41BD_A015_871403995F47_.wvu.Rows" sId="1"/>
    <undo index="65535" exp="area" ref3D="1" dr="$A$348:$XFD$353" dn="Z_B67934D4_E797_41BD_A015_871403995F47_.wvu.Rows" sId="1"/>
  </rrc>
  <rrc rId="5690" sId="1" ref="A294:XFD296" action="insertRow">
    <undo index="65535" exp="area" ref3D="1" dr="$A$471:$XFD$471" dn="Z_B67934D4_E797_41BD_A015_871403995F47_.wvu.Rows" sId="1"/>
    <undo index="65535" exp="area" ref3D="1" dr="$A$441:$XFD$441" dn="Z_B67934D4_E797_41BD_A015_871403995F47_.wvu.Rows" sId="1"/>
    <undo index="65535" exp="area" ref3D="1" dr="$A$412:$XFD$412" dn="Z_B67934D4_E797_41BD_A015_871403995F47_.wvu.Rows" sId="1"/>
    <undo index="65535" exp="area" ref3D="1" dr="$A$391:$XFD$392" dn="Z_B67934D4_E797_41BD_A015_871403995F47_.wvu.Rows" sId="1"/>
    <undo index="65535" exp="area" ref3D="1" dr="$A$383:$XFD$384" dn="Z_B67934D4_E797_41BD_A015_871403995F47_.wvu.Rows" sId="1"/>
    <undo index="65535" exp="area" ref3D="1" dr="$A$349:$XFD$354" dn="Z_B67934D4_E797_41BD_A015_871403995F47_.wvu.Rows" sId="1"/>
  </rrc>
  <rrc rId="5691" sId="1" ref="A294:XFD296" action="insertRow">
    <undo index="65535" exp="area" ref3D="1" dr="$A$474:$XFD$474" dn="Z_B67934D4_E797_41BD_A015_871403995F47_.wvu.Rows" sId="1"/>
    <undo index="65535" exp="area" ref3D="1" dr="$A$444:$XFD$444" dn="Z_B67934D4_E797_41BD_A015_871403995F47_.wvu.Rows" sId="1"/>
    <undo index="65535" exp="area" ref3D="1" dr="$A$415:$XFD$415" dn="Z_B67934D4_E797_41BD_A015_871403995F47_.wvu.Rows" sId="1"/>
    <undo index="65535" exp="area" ref3D="1" dr="$A$394:$XFD$395" dn="Z_B67934D4_E797_41BD_A015_871403995F47_.wvu.Rows" sId="1"/>
    <undo index="65535" exp="area" ref3D="1" dr="$A$386:$XFD$387" dn="Z_B67934D4_E797_41BD_A015_871403995F47_.wvu.Rows" sId="1"/>
    <undo index="65535" exp="area" ref3D="1" dr="$A$352:$XFD$357" dn="Z_B67934D4_E797_41BD_A015_871403995F47_.wvu.Rows" sId="1"/>
  </rrc>
  <rcc rId="5692" sId="1" odxf="1" dxf="1">
    <nc r="A294" t="inlineStr">
      <is>
        <t>Муниципальная программа «Сохранение и развитие бурятского языка в Селенгинском районе на 2021-2024 годы"</t>
      </is>
    </nc>
    <odxf>
      <font>
        <b val="0"/>
        <color indexed="8"/>
        <name val="Times New Roman"/>
        <family val="1"/>
      </font>
    </odxf>
    <ndxf>
      <font>
        <b/>
        <color indexed="8"/>
        <name val="Times New Roman"/>
        <family val="1"/>
      </font>
    </ndxf>
  </rcc>
  <rcc rId="5693" sId="1" odxf="1" dxf="1">
    <nc r="A295" t="inlineStr">
      <is>
        <t>Основное мероприятие "Проведение образовательных, культурно-массовых, спортивных и других мероприятий (национальных прадников и пр.) на двух государственных языках Республики Бурятия (в том числе на родных языках, народов проживающих на территории Селенгинского района)</t>
      </is>
    </nc>
    <odxf>
      <font>
        <i val="0"/>
        <color indexed="8"/>
        <name val="Times New Roman"/>
        <family val="1"/>
      </font>
    </odxf>
    <ndxf>
      <font>
        <i/>
        <color indexed="8"/>
        <name val="Times New Roman"/>
        <family val="1"/>
      </font>
    </ndxf>
  </rcc>
  <rcc rId="5694" sId="1" odxf="1" dxf="1">
    <nc r="A296" t="inlineStr">
      <is>
        <t>Разработка, принятие и софинансирование муниципальных программ по сохранению и развитию бурятского языка</t>
      </is>
    </nc>
    <odxf>
      <font>
        <i val="0"/>
        <color indexed="8"/>
        <name val="Times New Roman"/>
        <family val="1"/>
      </font>
    </odxf>
    <ndxf>
      <font>
        <i/>
        <color indexed="8"/>
        <name val="Times New Roman"/>
        <family val="1"/>
      </font>
    </ndxf>
  </rcc>
  <rcc rId="5695" sId="1">
    <nc r="A297" t="inlineStr">
      <is>
        <t>Прочие закупки товаров, работ и услуг для государственных (муниципальных) нужд</t>
      </is>
    </nc>
  </rcc>
  <rcc rId="5696" sId="1" odxf="1" dxf="1">
    <nc r="A298" t="inlineStr">
      <is>
        <t>Основное мероприятие "Организация деятельности по обеспечению сохранения и развития бурятского языка"</t>
      </is>
    </nc>
    <odxf>
      <font>
        <i val="0"/>
        <color indexed="8"/>
        <name val="Times New Roman"/>
        <family val="1"/>
      </font>
    </odxf>
    <ndxf>
      <font>
        <i/>
        <color indexed="8"/>
        <name val="Times New Roman"/>
        <family val="1"/>
      </font>
    </ndxf>
  </rcc>
  <rcc rId="5697" sId="1" odxf="1" dxf="1">
    <nc r="A299" t="inlineStr">
      <is>
        <t>Разработка, принятие и софинансирование муниципальных программ по сохранению и развитию бурятского языка</t>
      </is>
    </nc>
    <odxf>
      <font>
        <i val="0"/>
        <color indexed="8"/>
        <name val="Times New Roman"/>
        <family val="1"/>
      </font>
    </odxf>
    <ndxf>
      <font>
        <i/>
        <color indexed="8"/>
        <name val="Times New Roman"/>
        <family val="1"/>
      </font>
    </ndxf>
  </rcc>
  <rcc rId="5698" sId="1" odxf="1" dxf="1">
    <nc r="A300" t="inlineStr">
      <is>
        <t xml:space="preserve">Фонд оплаты труда учреждений </t>
      </is>
    </nc>
    <odxf>
      <font>
        <color indexed="8"/>
        <name val="Times New Roman"/>
        <family val="1"/>
      </font>
      <numFmt numFmtId="0" formatCode="General"/>
      <fill>
        <patternFill patternType="solid"/>
      </fill>
      <alignment vertical="center"/>
    </odxf>
    <ndxf>
      <font>
        <color indexed="8"/>
        <name val="Times New Roman"/>
        <family val="1"/>
      </font>
      <numFmt numFmtId="30" formatCode="@"/>
      <fill>
        <patternFill patternType="none"/>
      </fill>
      <alignment vertical="top"/>
    </ndxf>
  </rcc>
  <rcc rId="5699" sId="1">
    <nc r="A301" t="inlineStr">
      <is>
        <t>Взносы по обязательному социальному страхованию на выплаты по оплате труда работников и иные выплаты работникам учреждений</t>
      </is>
    </nc>
  </rcc>
  <rcc rId="5700" sId="1" odxf="1" dxf="1">
    <nc r="C294" t="inlineStr">
      <is>
        <t>07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5701" sId="1" odxf="1" dxf="1">
    <nc r="D294" t="inlineStr">
      <is>
        <t>09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5702" sId="1" odxf="1" dxf="1">
    <nc r="E294" t="inlineStr">
      <is>
        <t>22000 00000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F294" start="0" length="0">
    <dxf>
      <font>
        <b/>
        <name val="Times New Roman"/>
        <family val="1"/>
      </font>
    </dxf>
  </rfmt>
  <rcc rId="5703" sId="1" odxf="1" dxf="1">
    <nc r="G294">
      <f>G295+G298</f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5704" sId="1" odxf="1" dxf="1">
    <nc r="C295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705" sId="1" odxf="1" dxf="1">
    <nc r="D295" t="inlineStr">
      <is>
        <t>09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706" sId="1" odxf="1" dxf="1">
    <nc r="E295" t="inlineStr">
      <is>
        <t>22001 00000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295" start="0" length="0">
    <dxf>
      <font>
        <i/>
        <name val="Times New Roman"/>
        <family val="1"/>
      </font>
    </dxf>
  </rfmt>
  <rcc rId="5707" sId="1" odxf="1" dxf="1">
    <nc r="G295">
      <f>G296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708" sId="1" odxf="1" dxf="1">
    <nc r="C296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709" sId="1" odxf="1" dxf="1">
    <nc r="D296" t="inlineStr">
      <is>
        <t>09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710" sId="1" odxf="1" dxf="1">
    <nc r="E296" t="inlineStr">
      <is>
        <t>22001 S5060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296" start="0" length="0">
    <dxf>
      <font>
        <i/>
        <name val="Times New Roman"/>
        <family val="1"/>
      </font>
    </dxf>
  </rfmt>
  <rcc rId="5711" sId="1" odxf="1" dxf="1">
    <nc r="G296">
      <f>G297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712" sId="1" odxf="1" dxf="1">
    <nc r="C297" t="inlineStr">
      <is>
        <t>07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5713" sId="1" odxf="1" dxf="1">
    <nc r="D297" t="inlineStr">
      <is>
        <t>09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5714" sId="1">
    <nc r="E297" t="inlineStr">
      <is>
        <t>22001 S5060</t>
      </is>
    </nc>
  </rcc>
  <rcc rId="5715" sId="1" odxf="1" dxf="1">
    <nc r="F297" t="inlineStr">
      <is>
        <t>244</t>
      </is>
    </nc>
    <odxf>
      <font>
        <name val="Times New Roman CYR"/>
      </font>
      <fill>
        <patternFill patternType="none">
          <bgColor indexed="65"/>
        </patternFill>
      </fill>
    </odxf>
    <ndxf>
      <font>
        <name val="Times New Roman"/>
        <family val="1"/>
      </font>
      <fill>
        <patternFill patternType="solid">
          <bgColor theme="0"/>
        </patternFill>
      </fill>
    </ndxf>
  </rcc>
  <rcc rId="5716" sId="1" numFmtId="4">
    <nc r="G297">
      <v>100</v>
    </nc>
  </rcc>
  <rcc rId="5717" sId="1" odxf="1" dxf="1">
    <nc r="C298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718" sId="1" odxf="1" dxf="1">
    <nc r="D298" t="inlineStr">
      <is>
        <t>09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719" sId="1" odxf="1" dxf="1">
    <nc r="E298" t="inlineStr">
      <is>
        <t>22002 00000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298" start="0" length="0">
    <dxf>
      <font>
        <i/>
        <name val="Times New Roman"/>
        <family val="1"/>
      </font>
    </dxf>
  </rfmt>
  <rcc rId="5720" sId="1" odxf="1" dxf="1">
    <nc r="G298">
      <f>G299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721" sId="1" odxf="1" dxf="1">
    <nc r="C299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722" sId="1" odxf="1" dxf="1">
    <nc r="D299" t="inlineStr">
      <is>
        <t>09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723" sId="1" odxf="1" dxf="1">
    <nc r="E299" t="inlineStr">
      <is>
        <t>22002 S5060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299" start="0" length="0">
    <dxf>
      <font>
        <i/>
        <name val="Times New Roman"/>
        <family val="1"/>
      </font>
    </dxf>
  </rfmt>
  <rcc rId="5724" sId="1" odxf="1" dxf="1">
    <nc r="G299">
      <f>G300+G301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725" sId="1" odxf="1" dxf="1">
    <nc r="C300" t="inlineStr">
      <is>
        <t>07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5726" sId="1" odxf="1" dxf="1">
    <nc r="D300" t="inlineStr">
      <is>
        <t>09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5727" sId="1">
    <nc r="E300" t="inlineStr">
      <is>
        <t>22002 S5060</t>
      </is>
    </nc>
  </rcc>
  <rcc rId="5728" sId="1" odxf="1" dxf="1">
    <nc r="F300" t="inlineStr">
      <is>
        <t>111</t>
      </is>
    </nc>
    <odxf>
      <font>
        <name val="Times New Roman CYR"/>
      </font>
      <fill>
        <patternFill patternType="none">
          <bgColor indexed="65"/>
        </patternFill>
      </fill>
    </odxf>
    <ndxf>
      <font>
        <name val="Times New Roman"/>
        <family val="1"/>
      </font>
      <fill>
        <patternFill patternType="solid">
          <bgColor theme="0"/>
        </patternFill>
      </fill>
    </ndxf>
  </rcc>
  <rcc rId="5729" sId="1" numFmtId="4">
    <nc r="G300">
      <v>200</v>
    </nc>
  </rcc>
  <rcc rId="5730" sId="1" odxf="1" dxf="1">
    <nc r="C301" t="inlineStr">
      <is>
        <t>07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5731" sId="1" odxf="1" dxf="1">
    <nc r="D301" t="inlineStr">
      <is>
        <t>09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5732" sId="1">
    <nc r="E301" t="inlineStr">
      <is>
        <t>22002 S5060</t>
      </is>
    </nc>
  </rcc>
  <rcc rId="5733" sId="1" odxf="1" dxf="1">
    <nc r="F301" t="inlineStr">
      <is>
        <t>119</t>
      </is>
    </nc>
    <odxf>
      <font>
        <name val="Times New Roman CYR"/>
      </font>
      <fill>
        <patternFill patternType="none">
          <bgColor indexed="65"/>
        </patternFill>
      </fill>
    </odxf>
    <ndxf>
      <font>
        <name val="Times New Roman"/>
        <family val="1"/>
      </font>
      <fill>
        <patternFill patternType="solid">
          <bgColor theme="0"/>
        </patternFill>
      </fill>
    </ndxf>
  </rcc>
  <rcc rId="5734" sId="1" numFmtId="4">
    <nc r="G301">
      <v>60</v>
    </nc>
  </rcc>
  <rcc rId="5735" sId="1">
    <nc r="B294" t="inlineStr">
      <is>
        <t>969</t>
      </is>
    </nc>
  </rcc>
  <rcc rId="5736" sId="1">
    <nc r="B295" t="inlineStr">
      <is>
        <t>969</t>
      </is>
    </nc>
  </rcc>
  <rcc rId="5737" sId="1">
    <nc r="B296" t="inlineStr">
      <is>
        <t>969</t>
      </is>
    </nc>
  </rcc>
  <rcc rId="5738" sId="1">
    <nc r="B297" t="inlineStr">
      <is>
        <t>969</t>
      </is>
    </nc>
  </rcc>
  <rcc rId="5739" sId="1">
    <nc r="B298" t="inlineStr">
      <is>
        <t>969</t>
      </is>
    </nc>
  </rcc>
  <rcc rId="5740" sId="1">
    <nc r="B299" t="inlineStr">
      <is>
        <t>969</t>
      </is>
    </nc>
  </rcc>
  <rcc rId="5741" sId="1">
    <nc r="B300" t="inlineStr">
      <is>
        <t>969</t>
      </is>
    </nc>
  </rcc>
  <rcc rId="5742" sId="1">
    <nc r="B301" t="inlineStr">
      <is>
        <t>969</t>
      </is>
    </nc>
  </rcc>
  <rrc rId="5743" sId="1" ref="A302:XFD302" action="deleteRow">
    <undo index="65535" exp="area" ref3D="1" dr="$A$477:$XFD$477" dn="Z_B67934D4_E797_41BD_A015_871403995F47_.wvu.Rows" sId="1"/>
    <undo index="65535" exp="area" ref3D="1" dr="$A$447:$XFD$447" dn="Z_B67934D4_E797_41BD_A015_871403995F47_.wvu.Rows" sId="1"/>
    <undo index="65535" exp="area" ref3D="1" dr="$A$418:$XFD$418" dn="Z_B67934D4_E797_41BD_A015_871403995F47_.wvu.Rows" sId="1"/>
    <undo index="65535" exp="area" ref3D="1" dr="$A$397:$XFD$398" dn="Z_B67934D4_E797_41BD_A015_871403995F47_.wvu.Rows" sId="1"/>
    <undo index="65535" exp="area" ref3D="1" dr="$A$389:$XFD$390" dn="Z_B67934D4_E797_41BD_A015_871403995F47_.wvu.Rows" sId="1"/>
    <undo index="65535" exp="area" ref3D="1" dr="$A$355:$XFD$360" dn="Z_B67934D4_E797_41BD_A015_871403995F47_.wvu.Rows" sId="1"/>
    <rfmt sheetId="1" xfDxf="1" sqref="A302:XFD302" start="0" length="0">
      <dxf>
        <font>
          <name val="Times New Roman CYR"/>
          <family val="1"/>
        </font>
        <alignment wrapText="1"/>
      </dxf>
    </rfmt>
    <rfmt sheetId="1" sqref="A302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0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0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0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0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02" start="0" length="0">
      <dxf>
        <font>
          <name val="Times New Roman CYR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2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fmt sheetId="1" sqref="B294" start="0" length="2147483647">
    <dxf>
      <font>
        <b/>
      </font>
    </dxf>
  </rfmt>
  <rfmt sheetId="1" sqref="B295" start="0" length="2147483647">
    <dxf>
      <font>
        <i/>
      </font>
    </dxf>
  </rfmt>
  <rfmt sheetId="1" sqref="B296" start="0" length="2147483647">
    <dxf>
      <font>
        <i/>
      </font>
    </dxf>
  </rfmt>
  <rfmt sheetId="1" sqref="B298:B299" start="0" length="2147483647">
    <dxf>
      <font>
        <i/>
      </font>
    </dxf>
  </rfmt>
  <rcc rId="5744" sId="1">
    <oc r="G267">
      <f>G268</f>
    </oc>
    <nc r="G267">
      <f>G268+G294</f>
    </nc>
  </rcc>
  <rcv guid="{73FC67B9-3A5E-4402-A781-D3BF0209130F}" action="delete"/>
  <rdn rId="0" localSheetId="1" customView="1" name="Z_73FC67B9_3A5E_4402_A781_D3BF0209130F_.wvu.PrintArea" hidden="1" oldHidden="1">
    <formula>Ведом.структура!$A$5:$G$515</formula>
    <oldFormula>Ведом.структура!$A$5:$G$515</oldFormula>
  </rdn>
  <rdn rId="0" localSheetId="1" customView="1" name="Z_73FC67B9_3A5E_4402_A781_D3BF0209130F_.wvu.FilterData" hidden="1" oldHidden="1">
    <formula>Ведом.структура!$A$20:$J$513</formula>
    <oldFormula>Ведом.структура!$A$20:$J$513</oldFormula>
  </rdn>
  <rcv guid="{73FC67B9-3A5E-4402-A781-D3BF0209130F}" action="add"/>
</revisions>
</file>

<file path=xl/revisions/revisionLog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47" sId="1">
    <oc r="G523">
      <f>196572.19+1205556-5960.8</f>
    </oc>
    <nc r="G523">
      <f>196572.19+1205556-5960.8+84+2336.9+308.9</f>
    </nc>
  </rcc>
</revisions>
</file>

<file path=xl/revisions/revisionLog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48" sId="1" numFmtId="4">
    <oc r="G512">
      <v>30</v>
    </oc>
    <nc r="G512"/>
  </rcc>
  <rcc rId="5749" sId="1" numFmtId="4">
    <oc r="G360">
      <v>50</v>
    </oc>
    <nc r="G360"/>
  </rcc>
  <rcc rId="5750" sId="1" numFmtId="4">
    <oc r="G345">
      <v>50</v>
    </oc>
    <nc r="G345"/>
  </rcc>
  <rcc rId="5751" sId="1" numFmtId="4">
    <oc r="G342">
      <v>50</v>
    </oc>
    <nc r="G342"/>
  </rcc>
  <rcc rId="5752" sId="1" numFmtId="4">
    <oc r="G341">
      <v>50</v>
    </oc>
    <nc r="G341"/>
  </rcc>
  <rcc rId="5753" sId="1" numFmtId="4">
    <oc r="G284">
      <v>50</v>
    </oc>
    <nc r="G284"/>
  </rcc>
  <rcc rId="5754" sId="1">
    <oc r="G255">
      <f>386+7.7</f>
    </oc>
    <nc r="G255">
      <f>386</f>
    </nc>
  </rcc>
  <rcc rId="5755" sId="1">
    <oc r="G245">
      <f>100</f>
    </oc>
    <nc r="G245"/>
  </rcc>
  <rcc rId="5756" sId="1" numFmtId="4">
    <oc r="G51">
      <v>125</v>
    </oc>
    <nc r="G51"/>
  </rcc>
  <rcc rId="5757" sId="1" numFmtId="4">
    <oc r="G317">
      <v>100</v>
    </oc>
    <nc r="G317">
      <v>50</v>
    </nc>
  </rcc>
  <rcc rId="5758" sId="1" numFmtId="4">
    <oc r="G316">
      <v>100</v>
    </oc>
    <nc r="G316">
      <v>121.9</v>
    </nc>
  </rcc>
  <rcc rId="5759" sId="1">
    <oc r="H316">
      <v>100</v>
    </oc>
    <nc r="H316"/>
  </rcc>
  <rcc rId="5760" sId="1">
    <oc r="H317">
      <v>100</v>
    </oc>
    <nc r="H317"/>
  </rcc>
  <rrc rId="5761" sId="1" ref="A71:XFD71" action="insertRow">
    <undo index="65535" exp="area" ref3D="1" dr="$A$476:$XFD$476" dn="Z_B67934D4_E797_41BD_A015_871403995F47_.wvu.Rows" sId="1"/>
    <undo index="65535" exp="area" ref3D="1" dr="$A$446:$XFD$446" dn="Z_B67934D4_E797_41BD_A015_871403995F47_.wvu.Rows" sId="1"/>
    <undo index="65535" exp="area" ref3D="1" dr="$A$417:$XFD$417" dn="Z_B67934D4_E797_41BD_A015_871403995F47_.wvu.Rows" sId="1"/>
    <undo index="65535" exp="area" ref3D="1" dr="$A$396:$XFD$397" dn="Z_B67934D4_E797_41BD_A015_871403995F47_.wvu.Rows" sId="1"/>
    <undo index="65535" exp="area" ref3D="1" dr="$A$388:$XFD$389" dn="Z_B67934D4_E797_41BD_A015_871403995F47_.wvu.Rows" sId="1"/>
    <undo index="65535" exp="area" ref3D="1" dr="$A$354:$XFD$359" dn="Z_B67934D4_E797_41BD_A015_871403995F47_.wvu.Rows" sId="1"/>
  </rrc>
  <rrc rId="5762" sId="1" ref="A71:XFD71" action="insertRow">
    <undo index="65535" exp="area" ref3D="1" dr="$A$477:$XFD$477" dn="Z_B67934D4_E797_41BD_A015_871403995F47_.wvu.Rows" sId="1"/>
    <undo index="65535" exp="area" ref3D="1" dr="$A$447:$XFD$447" dn="Z_B67934D4_E797_41BD_A015_871403995F47_.wvu.Rows" sId="1"/>
    <undo index="65535" exp="area" ref3D="1" dr="$A$418:$XFD$418" dn="Z_B67934D4_E797_41BD_A015_871403995F47_.wvu.Rows" sId="1"/>
    <undo index="65535" exp="area" ref3D="1" dr="$A$397:$XFD$398" dn="Z_B67934D4_E797_41BD_A015_871403995F47_.wvu.Rows" sId="1"/>
    <undo index="65535" exp="area" ref3D="1" dr="$A$389:$XFD$390" dn="Z_B67934D4_E797_41BD_A015_871403995F47_.wvu.Rows" sId="1"/>
    <undo index="65535" exp="area" ref3D="1" dr="$A$355:$XFD$360" dn="Z_B67934D4_E797_41BD_A015_871403995F47_.wvu.Rows" sId="1"/>
  </rrc>
  <rrc rId="5763" sId="1" ref="A71:XFD71" action="insertRow">
    <undo index="65535" exp="area" ref3D="1" dr="$A$478:$XFD$478" dn="Z_B67934D4_E797_41BD_A015_871403995F47_.wvu.Rows" sId="1"/>
    <undo index="65535" exp="area" ref3D="1" dr="$A$448:$XFD$448" dn="Z_B67934D4_E797_41BD_A015_871403995F47_.wvu.Rows" sId="1"/>
    <undo index="65535" exp="area" ref3D="1" dr="$A$419:$XFD$419" dn="Z_B67934D4_E797_41BD_A015_871403995F47_.wvu.Rows" sId="1"/>
    <undo index="65535" exp="area" ref3D="1" dr="$A$398:$XFD$399" dn="Z_B67934D4_E797_41BD_A015_871403995F47_.wvu.Rows" sId="1"/>
    <undo index="65535" exp="area" ref3D="1" dr="$A$390:$XFD$391" dn="Z_B67934D4_E797_41BD_A015_871403995F47_.wvu.Rows" sId="1"/>
    <undo index="65535" exp="area" ref3D="1" dr="$A$356:$XFD$361" dn="Z_B67934D4_E797_41BD_A015_871403995F47_.wvu.Rows" sId="1"/>
  </rrc>
  <rrc rId="5764" sId="1" ref="A71:XFD71" action="insertRow">
    <undo index="65535" exp="area" ref3D="1" dr="$A$479:$XFD$479" dn="Z_B67934D4_E797_41BD_A015_871403995F47_.wvu.Rows" sId="1"/>
    <undo index="65535" exp="area" ref3D="1" dr="$A$449:$XFD$449" dn="Z_B67934D4_E797_41BD_A015_871403995F47_.wvu.Rows" sId="1"/>
    <undo index="65535" exp="area" ref3D="1" dr="$A$420:$XFD$420" dn="Z_B67934D4_E797_41BD_A015_871403995F47_.wvu.Rows" sId="1"/>
    <undo index="65535" exp="area" ref3D="1" dr="$A$399:$XFD$400" dn="Z_B67934D4_E797_41BD_A015_871403995F47_.wvu.Rows" sId="1"/>
    <undo index="65535" exp="area" ref3D="1" dr="$A$391:$XFD$392" dn="Z_B67934D4_E797_41BD_A015_871403995F47_.wvu.Rows" sId="1"/>
    <undo index="65535" exp="area" ref3D="1" dr="$A$357:$XFD$362" dn="Z_B67934D4_E797_41BD_A015_871403995F47_.wvu.Rows" sId="1"/>
  </rrc>
  <rcc rId="5765" sId="1" odxf="1" dxf="1">
    <nc r="A71" t="inlineStr">
      <is>
        <t>Муниципальная программа  «Развитие туризма и благоустройство мест массового отдыха в Селенгинском районе на 2020-2024 годы»</t>
      </is>
    </nc>
    <odxf>
      <font>
        <b val="0"/>
        <name val="Times New Roman"/>
        <family val="1"/>
      </font>
      <alignment horizontal="left"/>
    </odxf>
    <ndxf>
      <font>
        <b/>
        <name val="Times New Roman"/>
        <family val="1"/>
      </font>
      <alignment horizontal="general"/>
    </ndxf>
  </rcc>
  <rcc rId="5766" sId="1" odxf="1" dxf="1">
    <nc r="A72" t="inlineStr">
      <is>
        <t>Основное мероприятие "Продвижение туристского продукта МО "Селенгнинский район" на внутреннем и внешних рынках"</t>
      </is>
    </nc>
    <odxf>
      <font>
        <i val="0"/>
        <name val="Times New Roman"/>
        <family val="1"/>
      </font>
      <alignment vertical="top"/>
      <border outline="0">
        <left/>
        <right/>
        <top/>
        <bottom/>
      </border>
    </odxf>
    <ndxf>
      <font>
        <i/>
        <name val="Times New Roman"/>
        <family val="1"/>
      </font>
      <alignment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767" sId="1" odxf="1" dxf="1">
    <nc r="A73" t="inlineStr">
      <is>
        <t>Прочие мероприятия , связанные с выполнением обязательств ОМСУ</t>
      </is>
    </nc>
    <odxf>
      <font>
        <i val="0"/>
        <name val="Times New Roman"/>
        <family val="1"/>
      </font>
      <alignment horizontal="left"/>
      <border outline="0">
        <left/>
        <right/>
        <top/>
        <bottom/>
      </border>
    </odxf>
    <ndxf>
      <font>
        <i/>
        <name val="Times New Roman"/>
        <family val="1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768" sId="1" odxf="1" dxf="1">
    <nc r="A74" t="inlineStr">
      <is>
        <t>Закупка товаров, работ и услуг для государственных (муниципальных) нужд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769" sId="1" odxf="1" dxf="1">
    <nc r="C71" t="inlineStr">
      <is>
        <t>01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5770" sId="1" odxf="1" dxf="1">
    <nc r="D71" t="inlineStr">
      <is>
        <t>13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5771" sId="1" odxf="1" dxf="1">
    <nc r="E71" t="inlineStr">
      <is>
        <t>03000 00000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F71" start="0" length="0">
    <dxf>
      <font>
        <b/>
        <name val="Times New Roman"/>
        <family val="1"/>
      </font>
    </dxf>
  </rfmt>
  <rcc rId="5772" sId="1" odxf="1" dxf="1">
    <nc r="G71">
      <f>G72</f>
    </nc>
    <odxf>
      <font>
        <b val="0"/>
        <name val="Times New Roman"/>
        <family val="1"/>
      </font>
      <fill>
        <patternFill patternType="solid">
          <bgColor theme="0"/>
        </patternFill>
      </fill>
    </odxf>
    <ndxf>
      <font>
        <b/>
        <name val="Times New Roman"/>
        <family val="1"/>
      </font>
      <fill>
        <patternFill patternType="none">
          <bgColor indexed="65"/>
        </patternFill>
      </fill>
    </ndxf>
  </rcc>
  <rcc rId="5773" sId="1" odxf="1" dxf="1">
    <nc r="C72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774" sId="1" odxf="1" dxf="1">
    <nc r="D72" t="inlineStr">
      <is>
        <t>13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775" sId="1" odxf="1" dxf="1">
    <nc r="E72" t="inlineStr">
      <is>
        <t>03001 00000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72" start="0" length="0">
    <dxf>
      <font>
        <i/>
        <name val="Times New Roman"/>
        <family val="1"/>
      </font>
    </dxf>
  </rfmt>
  <rcc rId="5776" sId="1" odxf="1" dxf="1">
    <nc r="G72">
      <f>G73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5777" sId="1" odxf="1" dxf="1">
    <nc r="C73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778" sId="1" odxf="1" dxf="1">
    <nc r="D73" t="inlineStr">
      <is>
        <t>13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779" sId="1" odxf="1" dxf="1">
    <nc r="E73" t="inlineStr">
      <is>
        <t>03001 82900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73" start="0" length="0">
    <dxf>
      <font>
        <i/>
        <name val="Times New Roman"/>
        <family val="1"/>
      </font>
    </dxf>
  </rfmt>
  <rcc rId="5780" sId="1" odxf="1" dxf="1">
    <nc r="G73">
      <f>G74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5781" sId="1">
    <nc r="C74" t="inlineStr">
      <is>
        <t>01</t>
      </is>
    </nc>
  </rcc>
  <rcc rId="5782" sId="1">
    <nc r="D74" t="inlineStr">
      <is>
        <t>13</t>
      </is>
    </nc>
  </rcc>
  <rcc rId="5783" sId="1">
    <nc r="E74" t="inlineStr">
      <is>
        <t>03001 82900</t>
      </is>
    </nc>
  </rcc>
  <rcc rId="5784" sId="1">
    <nc r="F74" t="inlineStr">
      <is>
        <t>244</t>
      </is>
    </nc>
  </rcc>
  <rcc rId="5785" sId="1" odxf="1" dxf="1" numFmtId="4">
    <nc r="G74">
      <v>300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5786" sId="1">
    <nc r="B71" t="inlineStr">
      <is>
        <t>968</t>
      </is>
    </nc>
  </rcc>
  <rcc rId="5787" sId="1">
    <nc r="B72" t="inlineStr">
      <is>
        <t>968</t>
      </is>
    </nc>
  </rcc>
  <rcc rId="5788" sId="1">
    <nc r="B73" t="inlineStr">
      <is>
        <t>968</t>
      </is>
    </nc>
  </rcc>
  <rcc rId="5789" sId="1">
    <nc r="B74" t="inlineStr">
      <is>
        <t>968</t>
      </is>
    </nc>
  </rcc>
  <rfmt sheetId="1" sqref="B72:B73" start="0" length="2147483647">
    <dxf>
      <font>
        <i/>
      </font>
    </dxf>
  </rfmt>
  <rfmt sheetId="1" sqref="B71" start="0" length="2147483647">
    <dxf>
      <font>
        <b/>
      </font>
    </dxf>
  </rfmt>
  <rcc rId="5790" sId="1">
    <oc r="G60">
      <f>G61+G75+G80+G84+G88</f>
    </oc>
    <nc r="G60">
      <f>G61+G75+G80+G84+G88+G71</f>
    </nc>
  </rcc>
  <rcc rId="5791" sId="1" numFmtId="4">
    <oc r="G515">
      <v>20</v>
    </oc>
    <nc r="G515"/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975" sId="1" ref="A241:XFD241" action="insertRow">
    <undo index="65535" exp="area" ref3D="1" dr="$A$471:$XFD$471" dn="Z_B67934D4_E797_41BD_A015_871403995F47_.wvu.Rows" sId="1"/>
    <undo index="65535" exp="area" ref3D="1" dr="$A$444:$XFD$444" dn="Z_B67934D4_E797_41BD_A015_871403995F47_.wvu.Rows" sId="1"/>
    <undo index="65535" exp="area" ref3D="1" dr="$A$416:$XFD$416" dn="Z_B67934D4_E797_41BD_A015_871403995F47_.wvu.Rows" sId="1"/>
    <undo index="65535" exp="area" ref3D="1" dr="$A$398:$XFD$399" dn="Z_B67934D4_E797_41BD_A015_871403995F47_.wvu.Rows" sId="1"/>
    <undo index="65535" exp="area" ref3D="1" dr="$A$391:$XFD$392" dn="Z_B67934D4_E797_41BD_A015_871403995F47_.wvu.Rows" sId="1"/>
    <undo index="65535" exp="area" ref3D="1" dr="$A$357:$XFD$362" dn="Z_B67934D4_E797_41BD_A015_871403995F47_.wvu.Rows" sId="1"/>
  </rrc>
  <rrc rId="5976" sId="1" ref="A242:XFD242" action="insertRow">
    <undo index="65535" exp="area" ref3D="1" dr="$A$472:$XFD$472" dn="Z_B67934D4_E797_41BD_A015_871403995F47_.wvu.Rows" sId="1"/>
    <undo index="65535" exp="area" ref3D="1" dr="$A$445:$XFD$445" dn="Z_B67934D4_E797_41BD_A015_871403995F47_.wvu.Rows" sId="1"/>
    <undo index="65535" exp="area" ref3D="1" dr="$A$417:$XFD$417" dn="Z_B67934D4_E797_41BD_A015_871403995F47_.wvu.Rows" sId="1"/>
    <undo index="65535" exp="area" ref3D="1" dr="$A$399:$XFD$400" dn="Z_B67934D4_E797_41BD_A015_871403995F47_.wvu.Rows" sId="1"/>
    <undo index="65535" exp="area" ref3D="1" dr="$A$392:$XFD$393" dn="Z_B67934D4_E797_41BD_A015_871403995F47_.wvu.Rows" sId="1"/>
    <undo index="65535" exp="area" ref3D="1" dr="$A$358:$XFD$363" dn="Z_B67934D4_E797_41BD_A015_871403995F47_.wvu.Rows" sId="1"/>
  </rrc>
  <rcc rId="5977" sId="1">
    <nc r="A241" t="inlineStr">
      <is>
        <t>Реализация мероприятий по модернизации школьных систем образования</t>
      </is>
    </nc>
  </rcc>
  <rcc rId="5978" sId="1" odxf="1" dxf="1">
    <nc r="A242" t="inlineStr">
      <is>
        <t>Субсидии бюджетным учреждениям на иные цели</t>
      </is>
    </nc>
    <odxf>
      <font>
        <i/>
        <color indexed="8"/>
        <name val="Times New Roman"/>
        <family val="1"/>
      </font>
      <fill>
        <patternFill patternType="none"/>
      </fill>
    </odxf>
    <ndxf>
      <font>
        <i val="0"/>
        <color indexed="8"/>
        <name val="Times New Roman"/>
        <family val="1"/>
      </font>
      <fill>
        <patternFill patternType="solid"/>
      </fill>
    </ndxf>
  </rcc>
  <rcc rId="5979" sId="1">
    <nc r="C241" t="inlineStr">
      <is>
        <t>07</t>
      </is>
    </nc>
  </rcc>
  <rcc rId="5980" sId="1">
    <nc r="D241" t="inlineStr">
      <is>
        <t>02</t>
      </is>
    </nc>
  </rcc>
  <rcc rId="5981" sId="1">
    <nc r="E241" t="inlineStr">
      <is>
        <t>10203 L7500</t>
      </is>
    </nc>
  </rcc>
  <rfmt sheetId="1" sqref="F241" start="0" length="0">
    <dxf>
      <font>
        <i/>
        <name val="Times New Roman"/>
        <family val="1"/>
      </font>
    </dxf>
  </rfmt>
  <rcc rId="5982" sId="1" odxf="1" dxf="1">
    <nc r="G241">
      <f>G242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5983" sId="1" odxf="1" dxf="1">
    <nc r="C242" t="inlineStr">
      <is>
        <t>07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5984" sId="1" odxf="1" dxf="1">
    <nc r="D242" t="inlineStr">
      <is>
        <t>02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5985" sId="1" odxf="1" dxf="1">
    <nc r="E242" t="inlineStr">
      <is>
        <t>10203 L7500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5986" sId="1">
    <nc r="F242" t="inlineStr">
      <is>
        <t>612</t>
      </is>
    </nc>
  </rcc>
  <rcc rId="5987" sId="1" odxf="1" dxf="1">
    <nc r="G242">
      <f>19875.4+1268.7</f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5988" sId="1" odxf="1" dxf="1">
    <nc r="B241" t="inlineStr">
      <is>
        <t>969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989" sId="1">
    <nc r="B242" t="inlineStr">
      <is>
        <t>969</t>
      </is>
    </nc>
  </rcc>
  <rcc rId="5990" sId="1">
    <oc r="G240">
      <f>G243</f>
    </oc>
    <nc r="G240">
      <f>G243+G241</f>
    </nc>
  </rcc>
</revisions>
</file>

<file path=xl/revisions/revisionLog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92" sId="1" numFmtId="4">
    <nc r="G462">
      <v>150</v>
    </nc>
  </rcc>
  <rrc rId="5793" sId="1" ref="A461:XFD461" action="deleteRow">
    <undo index="65535" exp="area" dr="G461:G463" r="G460" sId="1"/>
    <undo index="65535" exp="area" ref3D="1" dr="$A$480:$XFD$480" dn="Z_B67934D4_E797_41BD_A015_871403995F47_.wvu.Rows" sId="1"/>
    <rfmt sheetId="1" xfDxf="1" sqref="A461:XFD461" start="0" length="0">
      <dxf>
        <font>
          <name val="Times New Roman CYR"/>
          <family val="1"/>
        </font>
        <alignment wrapText="1"/>
      </dxf>
    </rfmt>
    <rcc rId="0" sId="1" dxf="1">
      <nc r="A461" t="inlineStr">
        <is>
          <t>Иные выплаты персоналу учреждений, за исключением фонда оплаты труда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61" t="inlineStr">
        <is>
          <t>975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61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61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61" t="inlineStr">
        <is>
          <t>09101 82600</t>
        </is>
      </nc>
      <n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61" t="inlineStr">
        <is>
          <t>112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61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5794" sId="1" ref="A462:XFD462" action="deleteRow">
    <undo index="65535" exp="area" dr="G461:G462" r="G460" sId="1"/>
    <undo index="65535" exp="area" ref3D="1" dr="$A$479:$XFD$479" dn="Z_B67934D4_E797_41BD_A015_871403995F47_.wvu.Rows" sId="1"/>
    <rfmt sheetId="1" xfDxf="1" sqref="A462:XFD462" start="0" length="0">
      <dxf>
        <font>
          <name val="Times New Roman CYR"/>
          <family val="1"/>
        </font>
        <alignment wrapText="1"/>
      </dxf>
    </rfmt>
    <rcc rId="0" sId="1" dxf="1">
      <nc r="A462" t="inlineStr">
        <is>
          <t>Премии и гранты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62" t="inlineStr">
        <is>
          <t>975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62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62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62" t="inlineStr">
        <is>
          <t>09101 82600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62" t="inlineStr">
        <is>
          <t>350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62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5795" sId="1" ref="A473:XFD473" action="deleteRow">
    <undo index="65535" exp="ref" v="1" dr="G473" r="G471" sId="1"/>
    <undo index="65535" exp="area" ref3D="1" dr="$A$478:$XFD$478" dn="Z_B67934D4_E797_41BD_A015_871403995F47_.wvu.Rows" sId="1"/>
    <rfmt sheetId="1" xfDxf="1" sqref="A473:XFD473" start="0" length="0">
      <dxf>
        <font>
          <name val="Times New Roman CYR"/>
          <family val="1"/>
        </font>
        <alignment wrapText="1"/>
      </dxf>
    </rfmt>
    <rcc rId="0" sId="1" dxf="1">
      <nc r="A473" t="inlineStr">
        <is>
          <t>Субсидии бюджетным учреждениям на иные цели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73" t="inlineStr">
        <is>
          <t>975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73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73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73" t="inlineStr">
        <is>
          <t>09301 83180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73" t="inlineStr">
        <is>
          <t>612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73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5796" sId="1">
    <oc r="G471">
      <f>G472+#REF!</f>
    </oc>
    <nc r="G471">
      <f>G472</f>
    </nc>
  </rcc>
  <rcc rId="5797" sId="1" numFmtId="4">
    <nc r="G485">
      <v>50</v>
    </nc>
  </rcc>
  <rcc rId="5798" sId="1" numFmtId="4">
    <nc r="G486">
      <v>50</v>
    </nc>
  </rcc>
  <rrc rId="5799" sId="1" ref="A487:XFD487" action="deleteRow">
    <rfmt sheetId="1" xfDxf="1" sqref="A487:XFD487" start="0" length="0">
      <dxf>
        <font>
          <name val="Times New Roman CYR"/>
          <family val="1"/>
        </font>
        <alignment wrapText="1"/>
      </dxf>
    </rfmt>
    <rcc rId="0" sId="1" dxf="1">
      <nc r="A487" t="inlineStr">
        <is>
          <t>Уплата налога на имущество организаций и земельного налога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87" t="inlineStr">
        <is>
          <t>975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87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87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87" t="inlineStr">
        <is>
          <t>09401 83170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87" t="inlineStr">
        <is>
          <t>851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87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5800" sId="1" ref="A487:XFD487" action="deleteRow">
    <rfmt sheetId="1" xfDxf="1" sqref="A487:XFD487" start="0" length="0">
      <dxf>
        <font>
          <name val="Times New Roman CYR"/>
          <family val="1"/>
        </font>
        <alignment wrapText="1"/>
      </dxf>
    </rfmt>
    <rcc rId="0" sId="1" dxf="1">
      <nc r="A487" t="inlineStr">
        <is>
          <t>Уплата прочих налогов, сборов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87" t="inlineStr">
        <is>
          <t>975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87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87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87" t="inlineStr">
        <is>
          <t>09401 83170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87" t="inlineStr">
        <is>
          <t>852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87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5801" sId="1" ref="A487:XFD487" action="deleteRow">
    <undo index="65535" exp="area" dr="G483:G487" r="G482" sId="1"/>
    <rfmt sheetId="1" xfDxf="1" sqref="A487:XFD487" start="0" length="0">
      <dxf>
        <font>
          <name val="Times New Roman CYR"/>
          <family val="1"/>
        </font>
        <alignment wrapText="1"/>
      </dxf>
    </rfmt>
    <rcc rId="0" sId="1" dxf="1">
      <nc r="A487" t="inlineStr">
        <is>
          <t>Уплата иных платежей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87" t="inlineStr">
        <is>
          <t>975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87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87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87" t="inlineStr">
        <is>
          <t>09401 83170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87" t="inlineStr">
        <is>
          <t>853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87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5802" sId="1" numFmtId="4">
    <nc r="G404">
      <v>150</v>
    </nc>
  </rcc>
  <rrc rId="5803" sId="1" ref="A403:XFD403" action="deleteRow">
    <undo index="65535" exp="area" dr="G403:G405" r="G402" sId="1"/>
    <undo index="65535" exp="area" ref3D="1" dr="$A$477:$XFD$477" dn="Z_B67934D4_E797_41BD_A015_871403995F47_.wvu.Rows" sId="1"/>
    <undo index="65535" exp="area" ref3D="1" dr="$A$450:$XFD$450" dn="Z_B67934D4_E797_41BD_A015_871403995F47_.wvu.Rows" sId="1"/>
    <undo index="65535" exp="area" ref3D="1" dr="$A$421:$XFD$421" dn="Z_B67934D4_E797_41BD_A015_871403995F47_.wvu.Rows" sId="1"/>
    <rfmt sheetId="1" xfDxf="1" sqref="A403:XFD403" start="0" length="0">
      <dxf>
        <font>
          <name val="Times New Roman CYR"/>
          <family val="1"/>
        </font>
        <alignment wrapText="1"/>
      </dxf>
    </rfmt>
    <rcc rId="0" sId="1" dxf="1">
      <nc r="A403" t="inlineStr">
        <is>
          <t>Иные выплаты персоналу учреждений, за исключением фонда оплаты труда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03" t="inlineStr">
        <is>
          <t>973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03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03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03" t="inlineStr">
        <is>
          <t>08401 83160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03" t="inlineStr">
        <is>
          <t>112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03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5804" sId="1" ref="A404:XFD404" action="deleteRow">
    <undo index="65535" exp="area" dr="G403:G404" r="G402" sId="1"/>
    <undo index="65535" exp="area" ref3D="1" dr="$A$476:$XFD$476" dn="Z_B67934D4_E797_41BD_A015_871403995F47_.wvu.Rows" sId="1"/>
    <undo index="65535" exp="area" ref3D="1" dr="$A$449:$XFD$449" dn="Z_B67934D4_E797_41BD_A015_871403995F47_.wvu.Rows" sId="1"/>
    <undo index="65535" exp="area" ref3D="1" dr="$A$420:$XFD$420" dn="Z_B67934D4_E797_41BD_A015_871403995F47_.wvu.Rows" sId="1"/>
    <rfmt sheetId="1" xfDxf="1" sqref="A404:XFD404" start="0" length="0">
      <dxf>
        <font>
          <name val="Times New Roman CYR"/>
          <family val="1"/>
        </font>
        <alignment wrapText="1"/>
      </dxf>
    </rfmt>
    <rcc rId="0" sId="1" dxf="1">
      <nc r="A404" t="inlineStr">
        <is>
          <t>Премии и гранты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04" t="inlineStr">
        <is>
          <t>973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04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04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04" t="inlineStr">
        <is>
          <t>08401 83160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04" t="inlineStr">
        <is>
          <t>350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04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5805" sId="1" ref="A416:XFD416" action="deleteRow">
    <undo index="65535" exp="area" ref3D="1" dr="$A$475:$XFD$475" dn="Z_B67934D4_E797_41BD_A015_871403995F47_.wvu.Rows" sId="1"/>
    <undo index="65535" exp="area" ref3D="1" dr="$A$448:$XFD$448" dn="Z_B67934D4_E797_41BD_A015_871403995F47_.wvu.Rows" sId="1"/>
    <undo index="65535" exp="area" ref3D="1" dr="$A$419:$XFD$419" dn="Z_B67934D4_E797_41BD_A015_871403995F47_.wvu.Rows" sId="1"/>
    <rfmt sheetId="1" xfDxf="1" sqref="A416:XFD416" start="0" length="0">
      <dxf>
        <font>
          <name val="Times New Roman CYR"/>
          <family val="1"/>
        </font>
        <alignment wrapText="1"/>
      </dxf>
    </rfmt>
    <rcc rId="0" sId="1" dxf="1">
      <nc r="A416" t="inlineStr">
        <is>
          <t>Иные выплаты персоналу учреждений, за исключением фонда оплаты труда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16" t="inlineStr">
        <is>
          <t>973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16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16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16" t="inlineStr">
        <is>
          <t>08402 83160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16" t="inlineStr">
        <is>
          <t>112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16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5806" sId="1" numFmtId="4">
    <nc r="G417">
      <v>50</v>
    </nc>
  </rcc>
  <rcc rId="5807" sId="1" numFmtId="4">
    <nc r="G418">
      <v>50</v>
    </nc>
  </rcc>
  <rrc rId="5808" sId="1" ref="A419:XFD419" action="deleteRow">
    <undo index="65535" exp="area" dr="G415:G419" r="G414" sId="1"/>
    <undo index="65535" exp="area" ref3D="1" dr="$A$474:$XFD$474" dn="Z_B67934D4_E797_41BD_A015_871403995F47_.wvu.Rows" sId="1"/>
    <undo index="65535" exp="area" ref3D="1" dr="$A$447:$XFD$447" dn="Z_B67934D4_E797_41BD_A015_871403995F47_.wvu.Rows" sId="1"/>
    <rfmt sheetId="1" xfDxf="1" sqref="A419:XFD419" start="0" length="0">
      <dxf>
        <font>
          <i/>
          <name val="Times New Roman CYR"/>
          <family val="1"/>
        </font>
        <alignment wrapText="1"/>
      </dxf>
    </rfmt>
    <rcc rId="0" sId="1" dxf="1">
      <nc r="A419" t="inlineStr">
        <is>
          <t>Уплата прочих налогов, сборов</t>
        </is>
      </nc>
      <ndxf>
        <font>
          <i val="0"/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19" t="inlineStr">
        <is>
          <t>973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19" t="inlineStr">
        <is>
          <t>08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19" t="inlineStr">
        <is>
          <t>04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19" t="inlineStr">
        <is>
          <t>08402 83160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19" t="inlineStr">
        <is>
          <t>852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19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5809" sId="1" numFmtId="4">
    <nc r="G51">
      <v>125</v>
    </nc>
  </rcc>
  <rcc rId="5810" sId="1" numFmtId="4">
    <nc r="G249">
      <v>100</v>
    </nc>
  </rcc>
  <rcc rId="5811" sId="1">
    <oc r="G259">
      <f>386</f>
    </oc>
    <nc r="G259">
      <f>386+7.7</f>
    </nc>
  </rcc>
  <rcc rId="5812" sId="1" numFmtId="4">
    <nc r="G288">
      <v>50</v>
    </nc>
  </rcc>
  <rcc rId="5813" sId="1" numFmtId="4">
    <oc r="G321">
      <v>50</v>
    </oc>
    <nc r="G321">
      <v>100</v>
    </nc>
  </rcc>
  <rcc rId="5814" sId="1" numFmtId="4">
    <nc r="G345">
      <v>50</v>
    </nc>
  </rcc>
  <rcc rId="5815" sId="1" numFmtId="4">
    <nc r="G346">
      <v>50</v>
    </nc>
  </rcc>
  <rcc rId="5816" sId="1" numFmtId="4">
    <oc r="G350">
      <f>G351</f>
    </oc>
    <nc r="G350">
      <v>50</v>
    </nc>
  </rcc>
  <rcc rId="5817" sId="1" numFmtId="4">
    <nc r="G349">
      <v>200</v>
    </nc>
  </rcc>
  <rcc rId="5818" sId="1" numFmtId="4">
    <nc r="G364">
      <v>200</v>
    </nc>
  </rcc>
  <rcc rId="5819" sId="1">
    <oc r="H349">
      <v>50</v>
    </oc>
    <nc r="H349">
      <v>200</v>
    </nc>
  </rcc>
  <rcc rId="5820" sId="1">
    <oc r="H364">
      <v>50</v>
    </oc>
    <nc r="H364">
      <v>200</v>
    </nc>
  </rcc>
  <rcc rId="5821" sId="1">
    <nc r="H417">
      <v>50</v>
    </nc>
  </rcc>
  <rcc rId="5822" sId="1">
    <nc r="H418">
      <v>50</v>
    </nc>
  </rcc>
  <rcc rId="5823" sId="1">
    <nc r="H457">
      <v>150</v>
    </nc>
  </rcc>
  <rcc rId="5824" sId="1">
    <nc r="H481">
      <v>50</v>
    </nc>
  </rcc>
  <rcc rId="5825" sId="1">
    <nc r="H482">
      <v>50</v>
    </nc>
  </rcc>
  <rcc rId="5826" sId="1">
    <oc r="H506">
      <v>30</v>
    </oc>
    <nc r="H506">
      <v>50</v>
    </nc>
  </rcc>
  <rcc rId="5827" sId="1">
    <nc r="H403">
      <v>150</v>
    </nc>
  </rcc>
  <rcc rId="5828" sId="1">
    <nc r="H321">
      <v>50</v>
    </nc>
  </rcc>
  <rcc rId="5829" sId="1">
    <nc r="H507">
      <f>SUM(H26:H506)</f>
    </nc>
  </rcc>
  <rcc rId="5830" sId="1">
    <oc r="G475">
      <f>SUM(G476:G477)</f>
    </oc>
    <nc r="G475">
      <f>SUM(G476:G477)</f>
    </nc>
  </rcc>
  <rcc rId="5831" sId="1">
    <oc r="G414">
      <f>SUM(G415:G418)</f>
    </oc>
    <nc r="G414">
      <f>SUM(G415:G418)</f>
    </nc>
  </rcc>
  <rrc rId="5832" sId="1" ref="A399:XFD399" action="deleteRow">
    <undo index="65535" exp="area" dr="G398:G399" r="G397" sId="1"/>
    <undo index="65535" exp="area" ref3D="1" dr="$A$473:$XFD$473" dn="Z_B67934D4_E797_41BD_A015_871403995F47_.wvu.Rows" sId="1"/>
    <undo index="65535" exp="area" ref3D="1" dr="$A$446:$XFD$446" dn="Z_B67934D4_E797_41BD_A015_871403995F47_.wvu.Rows" sId="1"/>
    <undo index="65535" exp="area" ref3D="1" dr="$A$418:$XFD$418" dn="Z_B67934D4_E797_41BD_A015_871403995F47_.wvu.Rows" sId="1"/>
    <undo index="65535" exp="area" ref3D="1" dr="$A$400:$XFD$401" dn="Z_B67934D4_E797_41BD_A015_871403995F47_.wvu.Rows" sId="1"/>
    <rfmt sheetId="1" xfDxf="1" sqref="A399:XFD399" start="0" length="0">
      <dxf>
        <font>
          <name val="Times New Roman CYR"/>
          <family val="1"/>
        </font>
        <alignment wrapText="1"/>
      </dxf>
    </rfmt>
    <rcc rId="0" sId="1" dxf="1">
      <nc r="A399" t="inlineStr">
        <is>
          <t>Субсидии автономным учреждениям на иные цели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99" t="inlineStr">
        <is>
          <t>973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99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99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99" t="inlineStr">
        <is>
          <t>08201 83110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99" t="inlineStr">
        <is>
          <t>622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99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5833" sId="1">
    <oc r="G348">
      <f>SUM(G349:G349)</f>
    </oc>
    <nc r="G348">
      <f>SUM(G349:G349)</f>
    </nc>
  </rcc>
  <rcc rId="5834" sId="1">
    <oc r="G285">
      <f>SUM(G286:G290)</f>
    </oc>
    <nc r="G285">
      <f>SUM(G286:G290)</f>
    </nc>
  </rcc>
  <rcc rId="5835" sId="1">
    <oc r="G112">
      <f>SUM(G113:G116)</f>
    </oc>
    <nc r="G112">
      <f>SUM(G113:G116)</f>
    </nc>
  </rcc>
  <rcc rId="5836" sId="1">
    <oc r="G477">
      <f>SUM(G479:G482)</f>
    </oc>
    <nc r="G477">
      <f>SUM(G478:G481)</f>
    </nc>
  </rcc>
  <rcc rId="5837" sId="1" numFmtId="4">
    <nc r="G164">
      <v>150</v>
    </nc>
  </rcc>
  <rcc rId="5838" sId="1">
    <nc r="H164">
      <v>150</v>
    </nc>
  </rcc>
  <rcc rId="5839" sId="1" numFmtId="4">
    <nc r="G504">
      <v>20</v>
    </nc>
  </rcc>
  <rcc rId="5840" sId="1" numFmtId="4">
    <nc r="G505">
      <v>50</v>
    </nc>
  </rcc>
  <rcc rId="5841" sId="1">
    <oc r="G501">
      <f>SUM(G503:G506)</f>
    </oc>
    <nc r="G501">
      <f>SUM(G502:G505)</f>
    </nc>
  </rcc>
</revisions>
</file>

<file path=xl/revisions/revisionLog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42" sId="1" numFmtId="4">
    <oc r="G504">
      <v>20</v>
    </oc>
    <nc r="G504">
      <v>17.3</v>
    </nc>
  </rcc>
  <rcc rId="5843" sId="1">
    <oc r="H504">
      <v>20</v>
    </oc>
    <nc r="H504">
      <v>17.3</v>
    </nc>
  </rcc>
  <rcc rId="5844" sId="1">
    <oc r="H364">
      <v>200</v>
    </oc>
    <nc r="H364">
      <v>150</v>
    </nc>
  </rcc>
  <rcc rId="5845" sId="1" numFmtId="4">
    <oc r="G364">
      <v>200</v>
    </oc>
    <nc r="G364">
      <v>150</v>
    </nc>
  </rcc>
</revisions>
</file>

<file path=xl/revisions/revisionLog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46" sId="1" numFmtId="4">
    <oc r="G350">
      <v>50</v>
    </oc>
    <nc r="G350">
      <f>G351</f>
    </nc>
  </rcc>
  <rcc rId="5847" sId="1" numFmtId="4">
    <oc r="G320">
      <v>121.9</v>
    </oc>
    <nc r="G320">
      <f>121.9+0.34</f>
    </nc>
  </rcc>
  <rcc rId="5848" sId="1" numFmtId="4">
    <oc r="G321">
      <v>100</v>
    </oc>
    <nc r="G321">
      <f>50+50</f>
    </nc>
  </rcc>
  <rcc rId="5849" sId="1" numFmtId="4">
    <oc r="G352">
      <f>1207.7</f>
    </oc>
    <nc r="G352">
      <v>1207.2</v>
    </nc>
  </rcc>
  <rcc rId="5850" sId="1" numFmtId="4">
    <oc r="G240">
      <v>255.5</v>
    </oc>
    <nc r="G240">
      <v>255.2</v>
    </nc>
  </rcc>
</revisions>
</file>

<file path=xl/revisions/revisionLog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51" sId="1">
    <oc r="A168" t="inlineStr">
      <is>
        <t>Прочие мероприятия, связанные с выполнением обязательств органов местного самоуправления</t>
      </is>
    </oc>
    <nc r="A168" t="inlineStr">
      <is>
        <t>Строительство системы централизованного водоснабжения у. Ташир Селенгинского района Республики Бурятия (в том числе разработка проектной и рабочей документации)</t>
      </is>
    </nc>
  </rcc>
  <rfmt sheetId="1" sqref="B168" start="0" length="0">
    <dxf>
      <font>
        <color indexed="8"/>
        <name val="Times New Roman"/>
        <family val="1"/>
      </font>
      <alignment wrapText="0"/>
    </dxf>
  </rfmt>
  <rcc rId="5852" sId="1">
    <oc r="E168" t="inlineStr">
      <is>
        <t>99900 82900</t>
      </is>
    </oc>
    <nc r="E168" t="inlineStr">
      <is>
        <t>99900 S2860</t>
      </is>
    </nc>
  </rcc>
  <rcc rId="5853" sId="1">
    <oc r="G168">
      <f>SUM(G169:G169)</f>
    </oc>
    <nc r="G168">
      <f>SUM(G169:G169)</f>
    </nc>
  </rcc>
  <rcc rId="5854" sId="1">
    <oc r="A169" t="inlineStr">
      <is>
        <t>Прочие закупки товаров, работ и услуг для государственных (муниципальных) нужд</t>
      </is>
    </oc>
    <nc r="A169" t="inlineStr">
      <is>
        <t>Иные межбюджетные трансферты</t>
      </is>
    </nc>
  </rcc>
  <rcc rId="5855" sId="1">
    <oc r="E169" t="inlineStr">
      <is>
        <t>99900 82900</t>
      </is>
    </oc>
    <nc r="E169" t="inlineStr">
      <is>
        <t>99900 S2860</t>
      </is>
    </nc>
  </rcc>
  <rcc rId="5856" sId="1">
    <oc r="F169" t="inlineStr">
      <is>
        <t>244</t>
      </is>
    </oc>
    <nc r="F169" t="inlineStr">
      <is>
        <t>540</t>
      </is>
    </nc>
  </rcc>
  <rfmt sheetId="1" sqref="G169" start="0" length="0">
    <dxf>
      <fill>
        <patternFill patternType="none">
          <bgColor indexed="65"/>
        </patternFill>
      </fill>
    </dxf>
  </rfmt>
  <rcc rId="5857" sId="1" numFmtId="4">
    <oc r="G169">
      <v>700.32</v>
    </oc>
    <nc r="G169">
      <f>700.32</f>
    </nc>
  </rcc>
</revisions>
</file>

<file path=xl/revisions/revisionLog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516" start="0" length="2147483647">
    <dxf>
      <font>
        <b/>
      </font>
    </dxf>
  </rfmt>
</revisions>
</file>

<file path=xl/revisions/revisionLog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397" start="0" length="2147483647">
    <dxf>
      <font>
        <i/>
      </font>
    </dxf>
  </rfmt>
  <rcv guid="{73FC67B9-3A5E-4402-A781-D3BF0209130F}" action="delete"/>
  <rdn rId="0" localSheetId="1" customView="1" name="Z_73FC67B9_3A5E_4402_A781_D3BF0209130F_.wvu.PrintArea" hidden="1" oldHidden="1">
    <formula>Ведом.структура!$A$5:$G$508</formula>
    <oldFormula>Ведом.структура!$A$5:$G$508</oldFormula>
  </rdn>
  <rdn rId="0" localSheetId="1" customView="1" name="Z_73FC67B9_3A5E_4402_A781_D3BF0209130F_.wvu.FilterData" hidden="1" oldHidden="1">
    <formula>Ведом.структура!$A$20:$J$506</formula>
    <oldFormula>Ведом.структура!$A$20:$J$506</oldFormula>
  </rdn>
  <rcv guid="{73FC67B9-3A5E-4402-A781-D3BF0209130F}" action="add"/>
</revisions>
</file>

<file path=xl/revisions/revisionLog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296:E296" start="0" length="2147483647">
    <dxf>
      <font>
        <i/>
      </font>
    </dxf>
  </rfmt>
  <rfmt sheetId="1" sqref="E235" start="0" length="2147483647">
    <dxf>
      <font>
        <i val="0"/>
      </font>
    </dxf>
  </rfmt>
</revisions>
</file>

<file path=xl/revisions/revisionLog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70" sId="1" numFmtId="4">
    <oc r="G123">
      <v>4214.1000000000004</v>
    </oc>
    <nc r="G123">
      <v>4047.7</v>
    </nc>
  </rcc>
  <rcc rId="5871" sId="1" numFmtId="4">
    <oc r="G120">
      <v>48.54</v>
    </oc>
    <nc r="G120">
      <v>46.62</v>
    </nc>
  </rcc>
  <rcc rId="5872" sId="1" numFmtId="4">
    <oc r="G121">
      <v>14.66</v>
    </oc>
    <nc r="G121">
      <v>14.08</v>
    </nc>
  </rcc>
</revisions>
</file>

<file path=xl/revisions/revisionLog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73" sId="1">
    <oc r="G167">
      <f>14180+283.6+14.5</f>
    </oc>
    <nc r="G167">
      <f>14836.2+302.8+15.1389</f>
    </nc>
  </rcc>
</revisions>
</file>

<file path=xl/revisions/revisionLog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74" sId="1">
    <oc r="G171">
      <f>100000+2040.8</f>
    </oc>
    <nc r="G171">
      <f>29475.6+600</f>
    </nc>
  </rcc>
  <rcc rId="5875" sId="1" numFmtId="4">
    <oc r="G218">
      <v>253456.1</v>
    </oc>
    <nc r="G218">
      <f>256485.6</f>
    </nc>
  </rcc>
  <rcc rId="5876" sId="1">
    <oc r="G230">
      <f>105982.8+5715.8</f>
    </oc>
    <nc r="G230">
      <f>109531.5+5715.8</f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991" sId="1" ref="A241:XFD241" action="insertRow">
    <undo index="65535" exp="area" ref3D="1" dr="$A$473:$XFD$473" dn="Z_B67934D4_E797_41BD_A015_871403995F47_.wvu.Rows" sId="1"/>
    <undo index="65535" exp="area" ref3D="1" dr="$A$446:$XFD$446" dn="Z_B67934D4_E797_41BD_A015_871403995F47_.wvu.Rows" sId="1"/>
    <undo index="65535" exp="area" ref3D="1" dr="$A$418:$XFD$418" dn="Z_B67934D4_E797_41BD_A015_871403995F47_.wvu.Rows" sId="1"/>
    <undo index="65535" exp="area" ref3D="1" dr="$A$400:$XFD$401" dn="Z_B67934D4_E797_41BD_A015_871403995F47_.wvu.Rows" sId="1"/>
    <undo index="65535" exp="area" ref3D="1" dr="$A$393:$XFD$394" dn="Z_B67934D4_E797_41BD_A015_871403995F47_.wvu.Rows" sId="1"/>
    <undo index="65535" exp="area" ref3D="1" dr="$A$359:$XFD$364" dn="Z_B67934D4_E797_41BD_A015_871403995F47_.wvu.Rows" sId="1"/>
  </rrc>
  <rrc rId="5992" sId="1" ref="A241:XFD241" action="insertRow">
    <undo index="65535" exp="area" ref3D="1" dr="$A$474:$XFD$474" dn="Z_B67934D4_E797_41BD_A015_871403995F47_.wvu.Rows" sId="1"/>
    <undo index="65535" exp="area" ref3D="1" dr="$A$447:$XFD$447" dn="Z_B67934D4_E797_41BD_A015_871403995F47_.wvu.Rows" sId="1"/>
    <undo index="65535" exp="area" ref3D="1" dr="$A$419:$XFD$419" dn="Z_B67934D4_E797_41BD_A015_871403995F47_.wvu.Rows" sId="1"/>
    <undo index="65535" exp="area" ref3D="1" dr="$A$401:$XFD$402" dn="Z_B67934D4_E797_41BD_A015_871403995F47_.wvu.Rows" sId="1"/>
    <undo index="65535" exp="area" ref3D="1" dr="$A$394:$XFD$395" dn="Z_B67934D4_E797_41BD_A015_871403995F47_.wvu.Rows" sId="1"/>
    <undo index="65535" exp="area" ref3D="1" dr="$A$360:$XFD$365" dn="Z_B67934D4_E797_41BD_A015_871403995F47_.wvu.Rows" sId="1"/>
  </rrc>
  <rcc rId="5993" sId="1">
    <nc r="A241" t="inlineStr">
      <is>
        <t>Капитальный ремонт муниципальных общеобразовательных организаций и (или) муниципальных образовательных организаций дополнительного образования</t>
      </is>
    </nc>
  </rcc>
  <rcc rId="5994" sId="1" odxf="1" dxf="1">
    <nc r="A242" t="inlineStr">
      <is>
        <t>Субсидии бюджетным учреждениям на иные цели</t>
      </is>
    </nc>
    <odxf>
      <font>
        <i/>
        <color indexed="8"/>
        <name val="Times New Roman"/>
        <family val="1"/>
      </font>
      <fill>
        <patternFill patternType="none"/>
      </fill>
    </odxf>
    <ndxf>
      <font>
        <i val="0"/>
        <color indexed="8"/>
        <name val="Times New Roman"/>
        <family val="1"/>
      </font>
      <fill>
        <patternFill patternType="solid"/>
      </fill>
    </ndxf>
  </rcc>
  <rcc rId="5995" sId="1">
    <nc r="C241" t="inlineStr">
      <is>
        <t>07</t>
      </is>
    </nc>
  </rcc>
  <rcc rId="5996" sId="1">
    <nc r="D241" t="inlineStr">
      <is>
        <t>02</t>
      </is>
    </nc>
  </rcc>
  <rcc rId="5997" sId="1">
    <nc r="E241" t="inlineStr">
      <is>
        <t>10203 72И50</t>
      </is>
    </nc>
  </rcc>
  <rfmt sheetId="1" sqref="F241" start="0" length="0">
    <dxf>
      <font>
        <i/>
        <name val="Times New Roman"/>
        <family val="1"/>
      </font>
    </dxf>
  </rfmt>
  <rcc rId="5998" sId="1" odxf="1" dxf="1">
    <nc r="G241">
      <f>G242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5999" sId="1" odxf="1" dxf="1">
    <nc r="C242" t="inlineStr">
      <is>
        <t>07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6000" sId="1" odxf="1" dxf="1">
    <nc r="D242" t="inlineStr">
      <is>
        <t>02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6001" sId="1" odxf="1" dxf="1">
    <nc r="E242" t="inlineStr">
      <is>
        <t>10203 72И50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6002" sId="1">
    <nc r="F242" t="inlineStr">
      <is>
        <t>612</t>
      </is>
    </nc>
  </rcc>
  <rcc rId="6003" sId="1" odxf="1" dxf="1">
    <nc r="G242">
      <f>2492.1</f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6004" sId="1" odxf="1" dxf="1">
    <nc r="B241" t="inlineStr">
      <is>
        <t>969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005" sId="1">
    <nc r="B242" t="inlineStr">
      <is>
        <t>969</t>
      </is>
    </nc>
  </rcc>
  <rcc rId="6006" sId="1">
    <oc r="G240">
      <f>G245+G243</f>
    </oc>
    <nc r="G240">
      <f>G245+G243+G241</f>
    </nc>
  </rcc>
</revisions>
</file>

<file path=xl/revisions/revisionLog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77" sId="1">
    <oc r="G236">
      <f>8280+880.2</f>
    </oc>
    <nc r="G236">
      <f>8280+436</f>
    </nc>
  </rcc>
</revisions>
</file>

<file path=xl/revisions/revisionLog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71" sId="1">
    <oc r="G208">
      <f>55045.8+16623.8+13536.3+1849.2+364.2</f>
    </oc>
    <nc r="G208">
      <f>23099+20000-242.01475</f>
    </nc>
  </rcc>
</revisions>
</file>

<file path=xl/revisions/revisionLog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72" sId="1" numFmtId="4">
    <oc r="G392">
      <v>12247</v>
    </oc>
    <nc r="G392">
      <v>11850.8</v>
    </nc>
  </rcc>
</revisions>
</file>

<file path=xl/revisions/revisionLog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73" sId="1" numFmtId="4">
    <oc r="G408">
      <v>8348.1</v>
    </oc>
    <nc r="G408">
      <v>9050.9</v>
    </nc>
  </rcc>
</revisions>
</file>

<file path=xl/revisions/revisionLog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74" sId="1" numFmtId="4">
    <oc r="G417">
      <v>14340.9</v>
    </oc>
    <nc r="G417">
      <v>14700.9</v>
    </nc>
  </rcc>
  <rcc rId="6275" sId="1" numFmtId="4">
    <oc r="G421">
      <v>150</v>
    </oc>
    <nc r="G421">
      <v>534</v>
    </nc>
  </rcc>
  <rcc rId="6276" sId="1" numFmtId="4">
    <oc r="G433">
      <v>6828.8</v>
    </oc>
    <nc r="G433">
      <v>6924.5</v>
    </nc>
  </rcc>
  <rcc rId="6277" sId="1" numFmtId="4">
    <oc r="G434">
      <v>2062.3000000000002</v>
    </oc>
    <nc r="G434">
      <v>2091.1999999999998</v>
    </nc>
  </rcc>
  <rcc rId="6278" sId="1" numFmtId="4">
    <oc r="G435">
      <v>50</v>
    </oc>
    <nc r="G435">
      <v>40.700000000000003</v>
    </nc>
  </rcc>
</revisions>
</file>

<file path=xl/revisions/revisionLog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79" sId="1" odxf="1" dxf="1" numFmtId="4">
    <oc r="G222">
      <f>32512.2+318.3+4176+435</f>
    </oc>
    <nc r="G222">
      <v>51536.4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6280" sId="1">
    <oc r="G230">
      <f>109531.5+5715.8</f>
    </oc>
    <nc r="G230">
      <f>109531.5+10620.1</f>
    </nc>
  </rcc>
  <rcc rId="6281" sId="1">
    <oc r="G224">
      <f>482.5+9.8</f>
    </oc>
    <nc r="G224">
      <f>482.5+9.8</f>
    </nc>
  </rcc>
  <rcc rId="6282" sId="1">
    <oc r="G238">
      <f>2492.1</f>
    </oc>
    <nc r="G238">
      <f>2492.1+50.9</f>
    </nc>
  </rcc>
  <rcc rId="6283" sId="1" odxf="1" dxf="1">
    <oc r="G242">
      <f>19875.4+1268.7</f>
    </oc>
    <nc r="G242">
      <f>19875.4+1268.7+213.6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6284" sId="1" numFmtId="4">
    <oc r="G240">
      <f>20278.1</f>
    </oc>
    <nc r="G240">
      <v>20278</v>
    </nc>
  </rcc>
  <rcc rId="6285" sId="1">
    <oc r="D240" t="inlineStr">
      <is>
        <t>02</t>
      </is>
    </oc>
    <nc r="D240" t="inlineStr">
      <is>
        <t>03</t>
      </is>
    </nc>
  </rcc>
  <rcc rId="6286" sId="1">
    <oc r="D239" t="inlineStr">
      <is>
        <t>02</t>
      </is>
    </oc>
    <nc r="D239" t="inlineStr">
      <is>
        <t>03</t>
      </is>
    </nc>
  </rcc>
  <rrc rId="6287" sId="1" ref="A170:XFD171" action="insertRow">
    <undo index="65535" exp="area" ref3D="1" dr="$A$491:$XFD$491" dn="Z_B67934D4_E797_41BD_A015_871403995F47_.wvu.Rows" sId="1"/>
    <undo index="65535" exp="area" ref3D="1" dr="$A$464:$XFD$464" dn="Z_B67934D4_E797_41BD_A015_871403995F47_.wvu.Rows" sId="1"/>
    <undo index="65535" exp="area" ref3D="1" dr="$A$436:$XFD$436" dn="Z_B67934D4_E797_41BD_A015_871403995F47_.wvu.Rows" sId="1"/>
    <undo index="65535" exp="area" ref3D="1" dr="$A$418:$XFD$419" dn="Z_B67934D4_E797_41BD_A015_871403995F47_.wvu.Rows" sId="1"/>
    <undo index="65535" exp="area" ref3D="1" dr="$A$408:$XFD$409" dn="Z_B67934D4_E797_41BD_A015_871403995F47_.wvu.Rows" sId="1"/>
    <undo index="65535" exp="area" ref3D="1" dr="$A$370:$XFD$374" dn="Z_B67934D4_E797_41BD_A015_871403995F47_.wvu.Rows" sId="1"/>
  </rrc>
  <rm rId="6288" sheetId="1" source="A258:XFD259" destination="A170:XFD171" sourceSheetId="1">
    <rfmt sheetId="1" xfDxf="1" sqref="A170:XFD170" start="0" length="0">
      <dxf>
        <font>
          <name val="Times New Roman CYR"/>
          <family val="1"/>
        </font>
        <alignment wrapText="1"/>
      </dxf>
    </rfmt>
    <rfmt sheetId="1" xfDxf="1" sqref="A171:XFD171" start="0" length="0">
      <dxf>
        <font>
          <name val="Times New Roman CYR"/>
          <family val="1"/>
        </font>
        <alignment wrapText="1"/>
      </dxf>
    </rfmt>
    <rfmt sheetId="1" sqref="A170" start="0" length="0">
      <dxf>
        <font>
          <name val="Times New Roman"/>
          <family val="1"/>
        </font>
        <fill>
          <patternFill patternType="solid">
            <bgColor theme="0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7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7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7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7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70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171" start="0" length="0">
      <dxf>
        <font>
          <name val="Times New Roman"/>
          <family val="1"/>
        </font>
        <fill>
          <patternFill patternType="solid">
            <bgColor theme="0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7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7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7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7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71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6289" sId="1" ref="A258:XFD258" action="deleteRow">
    <undo index="65535" exp="area" ref3D="1" dr="$A$493:$XFD$493" dn="Z_B67934D4_E797_41BD_A015_871403995F47_.wvu.Rows" sId="1"/>
    <undo index="65535" exp="area" ref3D="1" dr="$A$466:$XFD$466" dn="Z_B67934D4_E797_41BD_A015_871403995F47_.wvu.Rows" sId="1"/>
    <undo index="65535" exp="area" ref3D="1" dr="$A$438:$XFD$438" dn="Z_B67934D4_E797_41BD_A015_871403995F47_.wvu.Rows" sId="1"/>
    <undo index="65535" exp="area" ref3D="1" dr="$A$420:$XFD$421" dn="Z_B67934D4_E797_41BD_A015_871403995F47_.wvu.Rows" sId="1"/>
    <undo index="65535" exp="area" ref3D="1" dr="$A$410:$XFD$411" dn="Z_B67934D4_E797_41BD_A015_871403995F47_.wvu.Rows" sId="1"/>
    <undo index="65535" exp="area" ref3D="1" dr="$A$372:$XFD$376" dn="Z_B67934D4_E797_41BD_A015_871403995F47_.wvu.Rows" sId="1"/>
    <rfmt sheetId="1" xfDxf="1" sqref="A258:XFD258" start="0" length="0">
      <dxf>
        <font>
          <name val="Times New Roman CYR"/>
          <family val="1"/>
        </font>
        <alignment wrapText="1"/>
      </dxf>
    </rfmt>
  </rrc>
  <rrc rId="6290" sId="1" ref="A258:XFD258" action="deleteRow">
    <undo index="65535" exp="area" ref3D="1" dr="$A$492:$XFD$492" dn="Z_B67934D4_E797_41BD_A015_871403995F47_.wvu.Rows" sId="1"/>
    <undo index="65535" exp="area" ref3D="1" dr="$A$465:$XFD$465" dn="Z_B67934D4_E797_41BD_A015_871403995F47_.wvu.Rows" sId="1"/>
    <undo index="65535" exp="area" ref3D="1" dr="$A$437:$XFD$437" dn="Z_B67934D4_E797_41BD_A015_871403995F47_.wvu.Rows" sId="1"/>
    <undo index="65535" exp="area" ref3D="1" dr="$A$419:$XFD$420" dn="Z_B67934D4_E797_41BD_A015_871403995F47_.wvu.Rows" sId="1"/>
    <undo index="65535" exp="area" ref3D="1" dr="$A$409:$XFD$410" dn="Z_B67934D4_E797_41BD_A015_871403995F47_.wvu.Rows" sId="1"/>
    <undo index="65535" exp="area" ref3D="1" dr="$A$371:$XFD$375" dn="Z_B67934D4_E797_41BD_A015_871403995F47_.wvu.Rows" sId="1"/>
    <rfmt sheetId="1" xfDxf="1" sqref="A258:XFD258" start="0" length="0">
      <dxf>
        <font>
          <name val="Times New Roman CYR"/>
          <family val="1"/>
        </font>
        <alignment wrapText="1"/>
      </dxf>
    </rfmt>
  </rrc>
  <rrc rId="6291" sId="1" ref="A170:XFD171" action="insertRow">
    <undo index="65535" exp="area" ref3D="1" dr="$A$491:$XFD$491" dn="Z_B67934D4_E797_41BD_A015_871403995F47_.wvu.Rows" sId="1"/>
    <undo index="65535" exp="area" ref3D="1" dr="$A$464:$XFD$464" dn="Z_B67934D4_E797_41BD_A015_871403995F47_.wvu.Rows" sId="1"/>
    <undo index="65535" exp="area" ref3D="1" dr="$A$436:$XFD$436" dn="Z_B67934D4_E797_41BD_A015_871403995F47_.wvu.Rows" sId="1"/>
    <undo index="65535" exp="area" ref3D="1" dr="$A$418:$XFD$419" dn="Z_B67934D4_E797_41BD_A015_871403995F47_.wvu.Rows" sId="1"/>
    <undo index="65535" exp="area" ref3D="1" dr="$A$408:$XFD$409" dn="Z_B67934D4_E797_41BD_A015_871403995F47_.wvu.Rows" sId="1"/>
    <undo index="65535" exp="area" ref3D="1" dr="$A$370:$XFD$374" dn="Z_B67934D4_E797_41BD_A015_871403995F47_.wvu.Rows" sId="1"/>
  </rrc>
  <rm rId="6292" sheetId="1" source="A243:XFD244" destination="A170:XFD171" sourceSheetId="1">
    <rfmt sheetId="1" xfDxf="1" sqref="A170:XFD170" start="0" length="0">
      <dxf>
        <font>
          <name val="Times New Roman CYR"/>
          <family val="1"/>
        </font>
        <alignment wrapText="1"/>
      </dxf>
    </rfmt>
    <rfmt sheetId="1" xfDxf="1" sqref="A171:XFD171" start="0" length="0">
      <dxf>
        <font>
          <name val="Times New Roman CYR"/>
          <family val="1"/>
        </font>
        <alignment wrapText="1"/>
      </dxf>
    </rfmt>
    <rfmt sheetId="1" sqref="A170" start="0" length="0">
      <dxf>
        <font>
          <name val="Times New Roman"/>
          <family val="1"/>
        </font>
        <fill>
          <patternFill patternType="solid">
            <bgColor theme="0"/>
          </patternFill>
        </fill>
        <alignment horizontal="left" vertical="center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7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7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7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7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70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171" start="0" length="0">
      <dxf>
        <font>
          <name val="Times New Roman"/>
          <family val="1"/>
        </font>
        <fill>
          <patternFill patternType="solid">
            <bgColor theme="0"/>
          </patternFill>
        </fill>
        <alignment horizontal="left" vertical="center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7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7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7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7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71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6293" sId="1" ref="A243:XFD243" action="deleteRow">
    <undo index="65535" exp="area" ref3D="1" dr="$A$493:$XFD$493" dn="Z_B67934D4_E797_41BD_A015_871403995F47_.wvu.Rows" sId="1"/>
    <undo index="65535" exp="area" ref3D="1" dr="$A$466:$XFD$466" dn="Z_B67934D4_E797_41BD_A015_871403995F47_.wvu.Rows" sId="1"/>
    <undo index="65535" exp="area" ref3D="1" dr="$A$438:$XFD$438" dn="Z_B67934D4_E797_41BD_A015_871403995F47_.wvu.Rows" sId="1"/>
    <undo index="65535" exp="area" ref3D="1" dr="$A$420:$XFD$421" dn="Z_B67934D4_E797_41BD_A015_871403995F47_.wvu.Rows" sId="1"/>
    <undo index="65535" exp="area" ref3D="1" dr="$A$410:$XFD$411" dn="Z_B67934D4_E797_41BD_A015_871403995F47_.wvu.Rows" sId="1"/>
    <undo index="65535" exp="area" ref3D="1" dr="$A$372:$XFD$376" dn="Z_B67934D4_E797_41BD_A015_871403995F47_.wvu.Rows" sId="1"/>
    <rfmt sheetId="1" xfDxf="1" sqref="A243:XFD243" start="0" length="0">
      <dxf>
        <font>
          <name val="Times New Roman CYR"/>
          <family val="1"/>
        </font>
        <alignment wrapText="1"/>
      </dxf>
    </rfmt>
  </rrc>
  <rrc rId="6294" sId="1" ref="A243:XFD243" action="deleteRow">
    <undo index="65535" exp="area" ref3D="1" dr="$A$492:$XFD$492" dn="Z_B67934D4_E797_41BD_A015_871403995F47_.wvu.Rows" sId="1"/>
    <undo index="65535" exp="area" ref3D="1" dr="$A$465:$XFD$465" dn="Z_B67934D4_E797_41BD_A015_871403995F47_.wvu.Rows" sId="1"/>
    <undo index="65535" exp="area" ref3D="1" dr="$A$437:$XFD$437" dn="Z_B67934D4_E797_41BD_A015_871403995F47_.wvu.Rows" sId="1"/>
    <undo index="65535" exp="area" ref3D="1" dr="$A$419:$XFD$420" dn="Z_B67934D4_E797_41BD_A015_871403995F47_.wvu.Rows" sId="1"/>
    <undo index="65535" exp="area" ref3D="1" dr="$A$409:$XFD$410" dn="Z_B67934D4_E797_41BD_A015_871403995F47_.wvu.Rows" sId="1"/>
    <undo index="65535" exp="area" ref3D="1" dr="$A$371:$XFD$375" dn="Z_B67934D4_E797_41BD_A015_871403995F47_.wvu.Rows" sId="1"/>
    <rfmt sheetId="1" xfDxf="1" sqref="A243:XFD243" start="0" length="0">
      <dxf>
        <font>
          <name val="Times New Roman CYR"/>
          <family val="1"/>
        </font>
        <alignment wrapText="1"/>
      </dxf>
    </rfmt>
  </rrc>
  <rrc rId="6295" sId="1" ref="A170:XFD170" action="insertRow">
    <undo index="65535" exp="area" ref3D="1" dr="$A$491:$XFD$491" dn="Z_B67934D4_E797_41BD_A015_871403995F47_.wvu.Rows" sId="1"/>
    <undo index="65535" exp="area" ref3D="1" dr="$A$464:$XFD$464" dn="Z_B67934D4_E797_41BD_A015_871403995F47_.wvu.Rows" sId="1"/>
    <undo index="65535" exp="area" ref3D="1" dr="$A$436:$XFD$436" dn="Z_B67934D4_E797_41BD_A015_871403995F47_.wvu.Rows" sId="1"/>
    <undo index="65535" exp="area" ref3D="1" dr="$A$418:$XFD$419" dn="Z_B67934D4_E797_41BD_A015_871403995F47_.wvu.Rows" sId="1"/>
    <undo index="65535" exp="area" ref3D="1" dr="$A$408:$XFD$409" dn="Z_B67934D4_E797_41BD_A015_871403995F47_.wvu.Rows" sId="1"/>
    <undo index="65535" exp="area" ref3D="1" dr="$A$370:$XFD$374" dn="Z_B67934D4_E797_41BD_A015_871403995F47_.wvu.Rows" sId="1"/>
  </rrc>
  <rrc rId="6296" sId="1" ref="A170:XFD170" action="insertRow">
    <undo index="65535" exp="area" ref3D="1" dr="$A$492:$XFD$492" dn="Z_B67934D4_E797_41BD_A015_871403995F47_.wvu.Rows" sId="1"/>
    <undo index="65535" exp="area" ref3D="1" dr="$A$465:$XFD$465" dn="Z_B67934D4_E797_41BD_A015_871403995F47_.wvu.Rows" sId="1"/>
    <undo index="65535" exp="area" ref3D="1" dr="$A$437:$XFD$437" dn="Z_B67934D4_E797_41BD_A015_871403995F47_.wvu.Rows" sId="1"/>
    <undo index="65535" exp="area" ref3D="1" dr="$A$419:$XFD$420" dn="Z_B67934D4_E797_41BD_A015_871403995F47_.wvu.Rows" sId="1"/>
    <undo index="65535" exp="area" ref3D="1" dr="$A$409:$XFD$410" dn="Z_B67934D4_E797_41BD_A015_871403995F47_.wvu.Rows" sId="1"/>
    <undo index="65535" exp="area" ref3D="1" dr="$A$371:$XFD$375" dn="Z_B67934D4_E797_41BD_A015_871403995F47_.wvu.Rows" sId="1"/>
  </rrc>
  <rcc rId="6297" sId="1" odxf="1" dxf="1">
    <nc r="A170" t="inlineStr">
      <is>
        <t>ОБРАЗОВАНИЕ</t>
      </is>
    </nc>
    <odxf>
      <font>
        <b val="0"/>
        <name val="Times New Roman"/>
        <family val="1"/>
      </font>
      <fill>
        <patternFill>
          <bgColor theme="0"/>
        </patternFill>
      </fill>
    </odxf>
    <ndxf>
      <font>
        <b/>
        <name val="Times New Roman"/>
        <family val="1"/>
      </font>
      <fill>
        <patternFill>
          <bgColor indexed="15"/>
        </patternFill>
      </fill>
    </ndxf>
  </rcc>
  <rfmt sheetId="1" sqref="B170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cc rId="6298" sId="1" odxf="1" dxf="1">
    <nc r="C170" t="inlineStr">
      <is>
        <t>07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15"/>
        </patternFill>
      </fill>
    </ndxf>
  </rcc>
  <rfmt sheetId="1" sqref="D170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E170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F170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G170" start="0" length="0">
    <dxf>
      <font>
        <b/>
        <name val="Times New Roman"/>
        <family val="1"/>
      </font>
      <fill>
        <patternFill>
          <bgColor indexed="15"/>
        </patternFill>
      </fill>
      <alignment wrapText="0"/>
    </dxf>
  </rfmt>
  <rcc rId="6299" sId="1" odxf="1" dxf="1">
    <nc r="A171" t="inlineStr">
      <is>
        <t>Дополнительное образование детей</t>
      </is>
    </nc>
    <odxf>
      <font>
        <b val="0"/>
        <name val="Times New Roman"/>
        <family val="1"/>
      </font>
      <fill>
        <patternFill>
          <bgColor theme="0"/>
        </patternFill>
      </fill>
    </odxf>
    <ndxf>
      <font>
        <b/>
        <name val="Times New Roman"/>
        <family val="1"/>
      </font>
      <fill>
        <patternFill>
          <bgColor indexed="41"/>
        </patternFill>
      </fill>
    </ndxf>
  </rcc>
  <rfmt sheetId="1" sqref="B171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cc rId="6300" sId="1" odxf="1" dxf="1">
    <nc r="C171" t="inlineStr">
      <is>
        <t>07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6301" sId="1" odxf="1" dxf="1">
    <nc r="D171" t="inlineStr">
      <is>
        <t>03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fmt sheetId="1" sqref="E171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F171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G171" start="0" length="0">
    <dxf>
      <font>
        <b/>
        <name val="Times New Roman"/>
        <family val="1"/>
      </font>
      <fill>
        <patternFill>
          <bgColor indexed="41"/>
        </patternFill>
      </fill>
    </dxf>
  </rfmt>
  <rfmt sheetId="1" sqref="H171" start="0" length="0">
    <dxf>
      <font>
        <i/>
        <name val="Times New Roman CYR"/>
        <family val="1"/>
      </font>
    </dxf>
  </rfmt>
  <rfmt sheetId="1" sqref="I171" start="0" length="0">
    <dxf>
      <font>
        <i/>
        <name val="Times New Roman CYR"/>
        <family val="1"/>
      </font>
    </dxf>
  </rfmt>
  <rfmt sheetId="1" sqref="J171" start="0" length="0">
    <dxf>
      <font>
        <i/>
        <name val="Times New Roman CYR"/>
        <family val="1"/>
      </font>
    </dxf>
  </rfmt>
  <rfmt sheetId="1" sqref="A171:XFD171" start="0" length="0">
    <dxf>
      <font>
        <i/>
        <name val="Times New Roman CYR"/>
        <family val="1"/>
      </font>
    </dxf>
  </rfmt>
  <rcc rId="6302" sId="1" numFmtId="30">
    <nc r="B170" t="inlineStr">
      <is>
        <t>968</t>
      </is>
    </nc>
  </rcc>
  <rcc rId="6303" sId="1" numFmtId="30">
    <nc r="B171" t="inlineStr">
      <is>
        <t>968</t>
      </is>
    </nc>
  </rcc>
  <rcc rId="6304" sId="1">
    <oc r="B172" t="inlineStr">
      <is>
        <t>969</t>
      </is>
    </oc>
    <nc r="B172" t="inlineStr">
      <is>
        <t>968</t>
      </is>
    </nc>
  </rcc>
  <rcc rId="6305" sId="1">
    <oc r="B173" t="inlineStr">
      <is>
        <t>969</t>
      </is>
    </oc>
    <nc r="B173" t="inlineStr">
      <is>
        <t>968</t>
      </is>
    </nc>
  </rcc>
  <rcc rId="6306" sId="1" numFmtId="30">
    <oc r="B174">
      <v>969</v>
    </oc>
    <nc r="B174" t="inlineStr">
      <is>
        <t>968</t>
      </is>
    </nc>
  </rcc>
  <rcc rId="6307" sId="1" numFmtId="30">
    <oc r="B175">
      <v>969</v>
    </oc>
    <nc r="B175" t="inlineStr">
      <is>
        <t>968</t>
      </is>
    </nc>
  </rcc>
  <rcc rId="6308" sId="1">
    <nc r="G171">
      <f>G172+G174</f>
    </nc>
  </rcc>
  <rcc rId="6309" sId="1">
    <oc r="F173" t="inlineStr">
      <is>
        <t>612</t>
      </is>
    </oc>
    <nc r="F173" t="inlineStr">
      <is>
        <t>622</t>
      </is>
    </nc>
  </rcc>
  <rcc rId="6310" sId="1">
    <oc r="F175" t="inlineStr">
      <is>
        <t>612</t>
      </is>
    </oc>
    <nc r="F175" t="inlineStr">
      <is>
        <t>622</t>
      </is>
    </nc>
  </rcc>
  <rcc rId="6311" sId="1" odxf="1" dxf="1">
    <oc r="A173" t="inlineStr">
      <is>
        <t>Субсидии бюджетным учреждениям на иные цели</t>
      </is>
    </oc>
    <nc r="A173" t="inlineStr">
      <is>
        <t>Субсидии автономным учреждениям на иные цели</t>
      </is>
    </nc>
    <odxf>
      <fill>
        <patternFill patternType="solid"/>
      </fill>
    </odxf>
    <ndxf>
      <fill>
        <patternFill patternType="none"/>
      </fill>
    </ndxf>
  </rcc>
  <rcc rId="6312" sId="1" odxf="1" dxf="1">
    <oc r="A175" t="inlineStr">
      <is>
        <t>Субсидии бюджетным учреждениям на иные цели</t>
      </is>
    </oc>
    <nc r="A175" t="inlineStr">
      <is>
        <t>Субсидии автономным учреждениям на иные цели</t>
      </is>
    </nc>
    <odxf>
      <font>
        <name val="Times New Roman"/>
        <family val="1"/>
      </font>
    </odxf>
    <ndxf>
      <font>
        <color indexed="8"/>
        <name val="Times New Roman"/>
        <family val="1"/>
      </font>
    </ndxf>
  </rcc>
  <rcc rId="6313" sId="1">
    <nc r="G170">
      <f>G171</f>
    </nc>
  </rcc>
  <rcc rId="6314" sId="1">
    <oc r="G32">
      <f>G33+G117+G123+G148+G176</f>
    </oc>
    <nc r="G32">
      <f>G33+G117+G123+G148+G176+G170</f>
    </nc>
  </rcc>
  <rcv guid="{73FC67B9-3A5E-4402-A781-D3BF0209130F}" action="delete"/>
  <rdn rId="0" localSheetId="1" customView="1" name="Z_73FC67B9_3A5E_4402_A781_D3BF0209130F_.wvu.PrintArea" hidden="1" oldHidden="1">
    <formula>Ведом.структура!$A$1:$G$536</formula>
    <oldFormula>Ведом.структура!$A$1:$G$536</oldFormula>
  </rdn>
  <rdn rId="0" localSheetId="1" customView="1" name="Z_73FC67B9_3A5E_4402_A781_D3BF0209130F_.wvu.FilterData" hidden="1" oldHidden="1">
    <formula>Ведом.структура!$A$13:$J$534</formula>
    <oldFormula>Ведом.структура!$A$13:$J$534</oldFormula>
  </rdn>
  <rcv guid="{73FC67B9-3A5E-4402-A781-D3BF0209130F}" action="add"/>
</revisions>
</file>

<file path=xl/revisions/revisionLog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17" sId="1">
    <oc r="G242">
      <f>G247+G245+G243+G172</f>
    </oc>
    <nc r="G242">
      <f>G247+G245+G243</f>
    </nc>
  </rcc>
  <rrc rId="6318" sId="1" ref="A172:XFD172" action="insertRow">
    <undo index="65535" exp="area" ref3D="1" dr="$A$493:$XFD$493" dn="Z_B67934D4_E797_41BD_A015_871403995F47_.wvu.Rows" sId="1"/>
    <undo index="65535" exp="area" ref3D="1" dr="$A$466:$XFD$466" dn="Z_B67934D4_E797_41BD_A015_871403995F47_.wvu.Rows" sId="1"/>
    <undo index="65535" exp="area" ref3D="1" dr="$A$438:$XFD$438" dn="Z_B67934D4_E797_41BD_A015_871403995F47_.wvu.Rows" sId="1"/>
    <undo index="65535" exp="area" ref3D="1" dr="$A$420:$XFD$421" dn="Z_B67934D4_E797_41BD_A015_871403995F47_.wvu.Rows" sId="1"/>
    <undo index="65535" exp="area" ref3D="1" dr="$A$410:$XFD$411" dn="Z_B67934D4_E797_41BD_A015_871403995F47_.wvu.Rows" sId="1"/>
    <undo index="65535" exp="area" ref3D="1" dr="$A$372:$XFD$376" dn="Z_B67934D4_E797_41BD_A015_871403995F47_.wvu.Rows" sId="1"/>
  </rrc>
  <rm rId="6319" sheetId="1" source="A260:XFD260" destination="A172:XFD172" sourceSheetId="1">
    <rfmt sheetId="1" xfDxf="1" sqref="A172:XFD172" start="0" length="0">
      <dxf>
        <font>
          <i/>
          <name val="Times New Roman CYR"/>
          <family val="1"/>
        </font>
        <alignment wrapText="1"/>
      </dxf>
    </rfmt>
    <rfmt sheetId="1" sqref="A172" start="0" length="0">
      <dxf>
        <font>
          <b/>
          <i val="0"/>
          <name val="Times New Roman"/>
          <family val="1"/>
        </font>
        <fill>
          <patternFill patternType="solid">
            <bgColor indexed="41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72" start="0" length="0">
      <dxf>
        <font>
          <b/>
          <i val="0"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72" start="0" length="0">
      <dxf>
        <font>
          <b/>
          <i val="0"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2" start="0" length="0">
      <dxf>
        <font>
          <b/>
          <i val="0"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72" start="0" length="0">
      <dxf>
        <font>
          <b/>
          <i val="0"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72" start="0" length="0">
      <dxf>
        <font>
          <b/>
          <i val="0"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72" start="0" length="0">
      <dxf>
        <font>
          <b/>
          <i val="0"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6320" sId="1" ref="A260:XFD260" action="deleteRow">
    <undo index="65535" exp="area" ref3D="1" dr="$A$494:$XFD$494" dn="Z_B67934D4_E797_41BD_A015_871403995F47_.wvu.Rows" sId="1"/>
    <undo index="65535" exp="area" ref3D="1" dr="$A$467:$XFD$467" dn="Z_B67934D4_E797_41BD_A015_871403995F47_.wvu.Rows" sId="1"/>
    <undo index="65535" exp="area" ref3D="1" dr="$A$439:$XFD$439" dn="Z_B67934D4_E797_41BD_A015_871403995F47_.wvu.Rows" sId="1"/>
    <undo index="65535" exp="area" ref3D="1" dr="$A$421:$XFD$422" dn="Z_B67934D4_E797_41BD_A015_871403995F47_.wvu.Rows" sId="1"/>
    <undo index="65535" exp="area" ref3D="1" dr="$A$411:$XFD$412" dn="Z_B67934D4_E797_41BD_A015_871403995F47_.wvu.Rows" sId="1"/>
    <undo index="65535" exp="area" ref3D="1" dr="$A$373:$XFD$377" dn="Z_B67934D4_E797_41BD_A015_871403995F47_.wvu.Rows" sId="1"/>
    <rfmt sheetId="1" xfDxf="1" sqref="A260:XFD260" start="0" length="0">
      <dxf>
        <font>
          <name val="Times New Roman CYR"/>
          <family val="1"/>
        </font>
        <alignment wrapText="1"/>
      </dxf>
    </rfmt>
  </rrc>
  <rcc rId="6321" sId="1">
    <oc r="E173" t="inlineStr">
      <is>
        <t>10203 S2М40</t>
      </is>
    </oc>
    <nc r="E173" t="inlineStr">
      <is>
        <t>10303 S2М40</t>
      </is>
    </nc>
  </rcc>
  <rcc rId="6322" sId="1">
    <oc r="E174" t="inlineStr">
      <is>
        <t>10203 S2М40</t>
      </is>
    </oc>
    <nc r="E174" t="inlineStr">
      <is>
        <t>10303 S2М40</t>
      </is>
    </nc>
  </rcc>
  <rcv guid="{73FC67B9-3A5E-4402-A781-D3BF0209130F}" action="delete"/>
  <rdn rId="0" localSheetId="1" customView="1" name="Z_73FC67B9_3A5E_4402_A781_D3BF0209130F_.wvu.PrintArea" hidden="1" oldHidden="1">
    <formula>Ведом.структура!$A$1:$G$536</formula>
    <oldFormula>Ведом.структура!$A$1:$G$536</oldFormula>
  </rdn>
  <rdn rId="0" localSheetId="1" customView="1" name="Z_73FC67B9_3A5E_4402_A781_D3BF0209130F_.wvu.FilterData" hidden="1" oldHidden="1">
    <formula>Ведом.структура!$A$13:$J$534</formula>
    <oldFormula>Ведом.структура!$A$13:$J$534</oldFormula>
  </rdn>
  <rcv guid="{73FC67B9-3A5E-4402-A781-D3BF0209130F}" action="add"/>
</revisions>
</file>

<file path=xl/revisions/revisionLog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325" sId="1" ref="A439:XFD439" action="insertRow">
    <undo index="65535" exp="area" ref3D="1" dr="$A$491:$XFD$491" dn="Z_B67934D4_E797_41BD_A015_871403995F47_.wvu.Rows" sId="1"/>
    <undo index="65535" exp="area" ref3D="1" dr="$A$464:$XFD$464" dn="Z_B67934D4_E797_41BD_A015_871403995F47_.wvu.Rows" sId="1"/>
  </rrc>
  <rcc rId="6326" sId="1">
    <nc r="F439" t="inlineStr">
      <is>
        <t>852</t>
      </is>
    </nc>
  </rcc>
  <rcc rId="6327" sId="1" numFmtId="4">
    <nc r="G439">
      <v>5</v>
    </nc>
  </rcc>
  <rcc rId="6328" sId="1" numFmtId="4">
    <oc r="G438">
      <v>50</v>
    </oc>
    <nc r="G438">
      <v>252</v>
    </nc>
  </rcc>
  <rcc rId="6329" sId="1">
    <oc r="G434">
      <f>SUM(G435:G438)</f>
    </oc>
    <nc r="G434">
      <f>SUM(G435:G439)</f>
    </nc>
  </rcc>
  <rcc rId="6330" sId="1">
    <nc r="B439" t="inlineStr">
      <is>
        <t>973</t>
      </is>
    </nc>
  </rcc>
  <rcc rId="6331" sId="1">
    <nc r="C439" t="inlineStr">
      <is>
        <t>08</t>
      </is>
    </nc>
  </rcc>
  <rcc rId="6332" sId="1">
    <nc r="D439" t="inlineStr">
      <is>
        <t>04</t>
      </is>
    </nc>
  </rcc>
  <rcc rId="6333" sId="1">
    <nc r="E439" t="inlineStr">
      <is>
        <t>08402 83160</t>
      </is>
    </nc>
  </rcc>
  <rcc rId="6334" sId="1">
    <nc r="A439" t="inlineStr">
      <is>
        <t>Уплата прочих налогов, сборов</t>
      </is>
    </nc>
  </rcc>
</revisions>
</file>

<file path=xl/revisions/revisionLog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335" sId="1" ref="A171:XFD171" action="insertRow">
    <undo index="65535" exp="area" ref3D="1" dr="$A$493:$XFD$493" dn="Z_B67934D4_E797_41BD_A015_871403995F47_.wvu.Rows" sId="1"/>
    <undo index="65535" exp="area" ref3D="1" dr="$A$466:$XFD$466" dn="Z_B67934D4_E797_41BD_A015_871403995F47_.wvu.Rows" sId="1"/>
    <undo index="65535" exp="area" ref3D="1" dr="$A$438:$XFD$438" dn="Z_B67934D4_E797_41BD_A015_871403995F47_.wvu.Rows" sId="1"/>
    <undo index="65535" exp="area" ref3D="1" dr="$A$420:$XFD$421" dn="Z_B67934D4_E797_41BD_A015_871403995F47_.wvu.Rows" sId="1"/>
    <undo index="65535" exp="area" ref3D="1" dr="$A$410:$XFD$411" dn="Z_B67934D4_E797_41BD_A015_871403995F47_.wvu.Rows" sId="1"/>
    <undo index="65535" exp="area" ref3D="1" dr="$A$372:$XFD$376" dn="Z_B67934D4_E797_41BD_A015_871403995F47_.wvu.Rows" sId="1"/>
  </rrc>
  <rrc rId="6336" sId="1" ref="A173:XFD174" action="insertRow">
    <undo index="65535" exp="area" ref3D="1" dr="$A$494:$XFD$494" dn="Z_B67934D4_E797_41BD_A015_871403995F47_.wvu.Rows" sId="1"/>
    <undo index="65535" exp="area" ref3D="1" dr="$A$467:$XFD$467" dn="Z_B67934D4_E797_41BD_A015_871403995F47_.wvu.Rows" sId="1"/>
    <undo index="65535" exp="area" ref3D="1" dr="$A$439:$XFD$439" dn="Z_B67934D4_E797_41BD_A015_871403995F47_.wvu.Rows" sId="1"/>
    <undo index="65535" exp="area" ref3D="1" dr="$A$421:$XFD$422" dn="Z_B67934D4_E797_41BD_A015_871403995F47_.wvu.Rows" sId="1"/>
    <undo index="65535" exp="area" ref3D="1" dr="$A$411:$XFD$412" dn="Z_B67934D4_E797_41BD_A015_871403995F47_.wvu.Rows" sId="1"/>
    <undo index="65535" exp="area" ref3D="1" dr="$A$373:$XFD$377" dn="Z_B67934D4_E797_41BD_A015_871403995F47_.wvu.Rows" sId="1"/>
  </rrc>
  <rcc rId="6337" sId="1" odxf="1" dxf="1">
    <nc r="A173" t="inlineStr">
      <is>
        <t>МП «Развитие образования в Селенгинском районе на 2020-2024 годы"</t>
      </is>
    </nc>
    <odxf>
      <fill>
        <patternFill patternType="solid">
          <bgColor indexed="41"/>
        </patternFill>
      </fill>
      <alignment horizontal="left"/>
    </odxf>
    <ndxf>
      <fill>
        <patternFill patternType="none">
          <bgColor indexed="65"/>
        </patternFill>
      </fill>
      <alignment horizontal="general"/>
    </ndxf>
  </rcc>
  <rcc rId="6338" sId="1" odxf="1" dxf="1">
    <nc r="B173" t="inlineStr">
      <is>
        <t>969</t>
      </is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cc rId="6339" sId="1" odxf="1" dxf="1">
    <nc r="C173" t="inlineStr">
      <is>
        <t>07</t>
      </is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cc rId="6340" sId="1" odxf="1" dxf="1">
    <nc r="D173" t="inlineStr">
      <is>
        <t>03</t>
      </is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cc rId="6341" sId="1" odxf="1" dxf="1">
    <nc r="E173" t="inlineStr">
      <is>
        <t>10000 00000</t>
      </is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fmt sheetId="1" sqref="F173" start="0" length="0">
    <dxf>
      <fill>
        <patternFill patternType="none">
          <bgColor indexed="65"/>
        </patternFill>
      </fill>
    </dxf>
  </rfmt>
  <rcc rId="6342" sId="1" odxf="1" dxf="1">
    <nc r="G173">
      <f>G174</f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cc rId="6343" sId="1" odxf="1" dxf="1">
    <nc r="A174" t="inlineStr">
      <is>
        <t>Подпрограмма "Дополнительное образование  в Селенгинском районе"</t>
      </is>
    </nc>
    <odxf>
      <font>
        <i val="0"/>
        <name val="Times New Roman"/>
        <family val="1"/>
      </font>
      <fill>
        <patternFill patternType="solid">
          <bgColor indexed="41"/>
        </patternFill>
      </fill>
      <alignment horizontal="left"/>
    </odxf>
    <ndxf>
      <font>
        <i/>
        <name val="Times New Roman"/>
        <family val="1"/>
      </font>
      <fill>
        <patternFill patternType="none">
          <bgColor indexed="65"/>
        </patternFill>
      </fill>
      <alignment horizontal="general"/>
    </ndxf>
  </rcc>
  <rcc rId="6344" sId="1" odxf="1" dxf="1" numFmtId="30">
    <nc r="B174">
      <v>969</v>
    </nc>
    <odxf>
      <font>
        <i val="0"/>
        <name val="Times New Roman"/>
        <family val="1"/>
      </font>
      <fill>
        <patternFill patternType="solid">
          <bgColor indexed="41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6345" sId="1" odxf="1" dxf="1">
    <nc r="C174" t="inlineStr">
      <is>
        <t>07</t>
      </is>
    </nc>
    <odxf>
      <font>
        <i val="0"/>
        <name val="Times New Roman"/>
        <family val="1"/>
      </font>
      <fill>
        <patternFill patternType="solid">
          <bgColor indexed="41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6346" sId="1" odxf="1" dxf="1">
    <nc r="D174" t="inlineStr">
      <is>
        <t>03</t>
      </is>
    </nc>
    <odxf>
      <font>
        <i val="0"/>
        <name val="Times New Roman"/>
        <family val="1"/>
      </font>
      <fill>
        <patternFill patternType="solid">
          <bgColor indexed="41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6347" sId="1" odxf="1" dxf="1">
    <nc r="E174" t="inlineStr">
      <is>
        <t>10300 00000</t>
      </is>
    </nc>
    <odxf>
      <font>
        <i val="0"/>
        <name val="Times New Roman"/>
        <family val="1"/>
      </font>
      <fill>
        <patternFill patternType="solid">
          <bgColor indexed="41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fmt sheetId="1" sqref="F174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cc rId="6348" sId="1" odxf="1" dxf="1">
    <nc r="G174">
      <f>G175+G94</f>
    </nc>
    <odxf>
      <font>
        <i val="0"/>
        <name val="Times New Roman"/>
        <family val="1"/>
      </font>
      <fill>
        <patternFill patternType="solid">
          <bgColor indexed="41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rc rId="6349" sId="1" ref="A171:XFD171" action="deleteRow">
    <undo index="65535" exp="area" ref3D="1" dr="$A$496:$XFD$496" dn="Z_B67934D4_E797_41BD_A015_871403995F47_.wvu.Rows" sId="1"/>
    <undo index="65535" exp="area" ref3D="1" dr="$A$469:$XFD$469" dn="Z_B67934D4_E797_41BD_A015_871403995F47_.wvu.Rows" sId="1"/>
    <undo index="65535" exp="area" ref3D="1" dr="$A$441:$XFD$441" dn="Z_B67934D4_E797_41BD_A015_871403995F47_.wvu.Rows" sId="1"/>
    <undo index="65535" exp="area" ref3D="1" dr="$A$423:$XFD$424" dn="Z_B67934D4_E797_41BD_A015_871403995F47_.wvu.Rows" sId="1"/>
    <undo index="65535" exp="area" ref3D="1" dr="$A$413:$XFD$414" dn="Z_B67934D4_E797_41BD_A015_871403995F47_.wvu.Rows" sId="1"/>
    <undo index="65535" exp="area" ref3D="1" dr="$A$375:$XFD$379" dn="Z_B67934D4_E797_41BD_A015_871403995F47_.wvu.Rows" sId="1"/>
    <rfmt sheetId="1" xfDxf="1" sqref="A171:XFD171" start="0" length="0">
      <dxf>
        <font>
          <name val="Times New Roman CYR"/>
          <family val="1"/>
        </font>
        <alignment wrapText="1"/>
      </dxf>
    </rfmt>
    <rfmt sheetId="1" sqref="A171" start="0" length="0">
      <dxf>
        <font>
          <b/>
          <name val="Times New Roman"/>
          <family val="1"/>
        </font>
        <fill>
          <patternFill patternType="solid">
            <bgColor indexed="1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71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71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1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71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71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71" start="0" length="0">
      <dxf>
        <font>
          <b/>
          <name val="Times New Roman"/>
          <family val="1"/>
        </font>
        <numFmt numFmtId="165" formatCode="0.00000"/>
        <fill>
          <patternFill patternType="solid">
            <bgColor indexed="15"/>
          </patternFill>
        </fill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6350" sId="1">
    <oc r="G174">
      <f>G177</f>
    </oc>
    <nc r="G174">
      <f>G175+G177</f>
    </nc>
  </rcc>
  <rcc rId="6351" sId="1">
    <oc r="G171">
      <f>G175+G177</f>
    </oc>
    <nc r="G171">
      <f>G172</f>
    </nc>
  </rcc>
</revisions>
</file>

<file path=xl/revisions/revisionLog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52" sId="1" numFmtId="4">
    <oc r="G462">
      <v>1121.0999999999999</v>
    </oc>
    <nc r="G462">
      <v>1371.8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007" sId="1" ref="A257:XFD257" action="insertRow">
    <undo index="65535" exp="area" ref3D="1" dr="$A$475:$XFD$475" dn="Z_B67934D4_E797_41BD_A015_871403995F47_.wvu.Rows" sId="1"/>
    <undo index="65535" exp="area" ref3D="1" dr="$A$448:$XFD$448" dn="Z_B67934D4_E797_41BD_A015_871403995F47_.wvu.Rows" sId="1"/>
    <undo index="65535" exp="area" ref3D="1" dr="$A$420:$XFD$420" dn="Z_B67934D4_E797_41BD_A015_871403995F47_.wvu.Rows" sId="1"/>
    <undo index="65535" exp="area" ref3D="1" dr="$A$402:$XFD$403" dn="Z_B67934D4_E797_41BD_A015_871403995F47_.wvu.Rows" sId="1"/>
    <undo index="65535" exp="area" ref3D="1" dr="$A$395:$XFD$396" dn="Z_B67934D4_E797_41BD_A015_871403995F47_.wvu.Rows" sId="1"/>
    <undo index="65535" exp="area" ref3D="1" dr="$A$361:$XFD$366" dn="Z_B67934D4_E797_41BD_A015_871403995F47_.wvu.Rows" sId="1"/>
  </rrc>
  <rrc rId="6008" sId="1" ref="A257:XFD257" action="insertRow">
    <undo index="65535" exp="area" ref3D="1" dr="$A$476:$XFD$476" dn="Z_B67934D4_E797_41BD_A015_871403995F47_.wvu.Rows" sId="1"/>
    <undo index="65535" exp="area" ref3D="1" dr="$A$449:$XFD$449" dn="Z_B67934D4_E797_41BD_A015_871403995F47_.wvu.Rows" sId="1"/>
    <undo index="65535" exp="area" ref3D="1" dr="$A$421:$XFD$421" dn="Z_B67934D4_E797_41BD_A015_871403995F47_.wvu.Rows" sId="1"/>
    <undo index="65535" exp="area" ref3D="1" dr="$A$403:$XFD$404" dn="Z_B67934D4_E797_41BD_A015_871403995F47_.wvu.Rows" sId="1"/>
    <undo index="65535" exp="area" ref3D="1" dr="$A$396:$XFD$397" dn="Z_B67934D4_E797_41BD_A015_871403995F47_.wvu.Rows" sId="1"/>
    <undo index="65535" exp="area" ref3D="1" dr="$A$362:$XFD$367" dn="Z_B67934D4_E797_41BD_A015_871403995F47_.wvu.Rows" sId="1"/>
  </rrc>
  <rrc rId="6009" sId="1" ref="A257:XFD257" action="insertRow">
    <undo index="65535" exp="area" ref3D="1" dr="$A$477:$XFD$477" dn="Z_B67934D4_E797_41BD_A015_871403995F47_.wvu.Rows" sId="1"/>
    <undo index="65535" exp="area" ref3D="1" dr="$A$450:$XFD$450" dn="Z_B67934D4_E797_41BD_A015_871403995F47_.wvu.Rows" sId="1"/>
    <undo index="65535" exp="area" ref3D="1" dr="$A$422:$XFD$422" dn="Z_B67934D4_E797_41BD_A015_871403995F47_.wvu.Rows" sId="1"/>
    <undo index="65535" exp="area" ref3D="1" dr="$A$404:$XFD$405" dn="Z_B67934D4_E797_41BD_A015_871403995F47_.wvu.Rows" sId="1"/>
    <undo index="65535" exp="area" ref3D="1" dr="$A$397:$XFD$398" dn="Z_B67934D4_E797_41BD_A015_871403995F47_.wvu.Rows" sId="1"/>
    <undo index="65535" exp="area" ref3D="1" dr="$A$363:$XFD$368" dn="Z_B67934D4_E797_41BD_A015_871403995F47_.wvu.Rows" sId="1"/>
  </rrc>
  <rfmt sheetId="1" sqref="A257" start="0" length="0">
    <dxf>
      <font>
        <i/>
        <color indexed="8"/>
        <name val="Times New Roman"/>
        <family val="1"/>
      </font>
      <fill>
        <patternFill>
          <bgColor rgb="FFFFFF00"/>
        </patternFill>
      </fill>
    </dxf>
  </rfmt>
  <rcc rId="6010" sId="1" odxf="1" dxf="1">
    <nc r="A258" t="inlineStr">
      <is>
        <t>Обеспечение комплексного развития сельских территорий</t>
      </is>
    </nc>
    <odxf>
      <font>
        <i val="0"/>
        <color indexed="8"/>
        <name val="Times New Roman"/>
        <family val="1"/>
      </font>
      <fill>
        <patternFill patternType="solid"/>
      </fill>
      <border outline="0">
        <left style="thin">
          <color indexed="64"/>
        </left>
      </border>
    </odxf>
    <ndxf>
      <font>
        <i/>
        <color indexed="8"/>
        <name val="Times New Roman CYR"/>
        <family val="1"/>
      </font>
      <fill>
        <patternFill patternType="none"/>
      </fill>
      <border outline="0">
        <left style="medium">
          <color indexed="64"/>
        </left>
      </border>
    </ndxf>
  </rcc>
  <rcc rId="6011" sId="1" odxf="1" dxf="1">
    <nc r="A259" t="inlineStr">
      <is>
        <t>Субсидии бюджетным учреждениям на иные цели</t>
      </is>
    </nc>
    <odxf>
      <font>
        <color indexed="8"/>
        <name val="Times New Roman"/>
        <family val="1"/>
      </font>
      <fill>
        <patternFill patternType="solid"/>
      </fill>
    </odxf>
    <ndxf>
      <font>
        <color indexed="8"/>
        <name val="Times New Roman"/>
        <family val="1"/>
      </font>
      <fill>
        <patternFill patternType="none"/>
      </fill>
    </ndxf>
  </rcc>
  <rcc rId="6012" sId="1" odxf="1" dxf="1">
    <nc r="C257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013" sId="1" odxf="1" dxf="1">
    <nc r="D257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014" sId="1" odxf="1" dxf="1">
    <nc r="E257" t="inlineStr">
      <is>
        <t>10303 00000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257" start="0" length="0">
    <dxf>
      <font>
        <i/>
        <name val="Times New Roman"/>
        <family val="1"/>
      </font>
    </dxf>
  </rfmt>
  <rcc rId="6015" sId="1" odxf="1" dxf="1">
    <nc r="G257">
      <f>G258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016" sId="1" odxf="1" dxf="1">
    <nc r="C258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017" sId="1" odxf="1" dxf="1">
    <nc r="D258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018" sId="1" odxf="1" dxf="1">
    <nc r="E258" t="inlineStr">
      <is>
        <t>10303 L5760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258" start="0" length="0">
    <dxf>
      <font>
        <i/>
        <name val="Times New Roman"/>
        <family val="1"/>
      </font>
    </dxf>
  </rfmt>
  <rcc rId="6019" sId="1" odxf="1" dxf="1">
    <nc r="G258">
      <f>G259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020" sId="1">
    <nc r="C259" t="inlineStr">
      <is>
        <t>07</t>
      </is>
    </nc>
  </rcc>
  <rcc rId="6021" sId="1">
    <nc r="D259" t="inlineStr">
      <is>
        <t>03</t>
      </is>
    </nc>
  </rcc>
  <rcc rId="6022" sId="1">
    <nc r="E259" t="inlineStr">
      <is>
        <t>10303 L5760</t>
      </is>
    </nc>
  </rcc>
  <rcc rId="6023" sId="1">
    <nc r="F259" t="inlineStr">
      <is>
        <t>612</t>
      </is>
    </nc>
  </rcc>
  <rcc rId="6024" sId="1">
    <nc r="G259">
      <f>82216.9+1677.9</f>
    </nc>
  </rcc>
  <rcc rId="6025" sId="1" odxf="1" dxf="1" numFmtId="30">
    <nc r="B258">
      <v>969</v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026" sId="1" numFmtId="30">
    <nc r="B259">
      <v>969</v>
    </nc>
  </rcc>
  <rcc rId="6027" sId="1">
    <nc r="B257" t="inlineStr">
      <is>
        <t>969</t>
      </is>
    </nc>
  </rcc>
  <rfmt sheetId="1" sqref="B257" start="0" length="2147483647">
    <dxf>
      <font>
        <i/>
      </font>
    </dxf>
  </rfmt>
  <rcc rId="6028" sId="1">
    <oc r="G249">
      <f>G250</f>
    </oc>
    <nc r="G249">
      <f>G250+G257</f>
    </nc>
  </rcc>
</revisions>
</file>

<file path=xl/revisions/revisionLog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53" sId="1" numFmtId="4">
    <oc r="G480">
      <v>150</v>
    </oc>
    <nc r="G480">
      <v>500</v>
    </nc>
  </rcc>
  <rcc rId="6354" sId="1" numFmtId="4">
    <oc r="G491">
      <v>24330.799999999999</v>
    </oc>
    <nc r="G491">
      <v>25141.9</v>
    </nc>
  </rcc>
  <rcc rId="6355" sId="1" numFmtId="4">
    <oc r="G502">
      <v>1847.2</v>
    </oc>
    <nc r="G502">
      <v>1877.41</v>
    </nc>
  </rcc>
</revisions>
</file>

<file path=xl/revisions/revisionLog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56" sId="1" odxf="1" dxf="1">
    <oc r="A172" t="inlineStr">
      <is>
        <t>МП «Развитие образования в Селенгинском районе на 2020-2024 годы"</t>
      </is>
    </oc>
    <nc r="A172" t="inlineStr">
      <is>
        <t>Непрограммные расходы</t>
      </is>
    </nc>
    <odxf>
      <alignment vertical="center"/>
    </odxf>
    <ndxf>
      <alignment vertical="top"/>
    </ndxf>
  </rcc>
  <rcc rId="6357" sId="1" numFmtId="30">
    <oc r="B172" t="inlineStr">
      <is>
        <t>969</t>
      </is>
    </oc>
    <nc r="B172">
      <v>968</v>
    </nc>
  </rcc>
  <rcc rId="6358" sId="1">
    <oc r="E172" t="inlineStr">
      <is>
        <t>10000 00000</t>
      </is>
    </oc>
    <nc r="E172" t="inlineStr">
      <is>
        <t>99900 00000</t>
      </is>
    </nc>
  </rcc>
  <rrc rId="6359" sId="1" ref="A173:XFD173" action="deleteRow">
    <undo index="65535" exp="ref" v="1" dr="G173" r="G172" sId="1"/>
    <undo index="65535" exp="area" ref3D="1" dr="$A$496:$XFD$496" dn="Z_B67934D4_E797_41BD_A015_871403995F47_.wvu.Rows" sId="1"/>
    <undo index="65535" exp="area" ref3D="1" dr="$A$469:$XFD$469" dn="Z_B67934D4_E797_41BD_A015_871403995F47_.wvu.Rows" sId="1"/>
    <undo index="65535" exp="area" ref3D="1" dr="$A$440:$XFD$440" dn="Z_B67934D4_E797_41BD_A015_871403995F47_.wvu.Rows" sId="1"/>
    <undo index="65535" exp="area" ref3D="1" dr="$A$422:$XFD$423" dn="Z_B67934D4_E797_41BD_A015_871403995F47_.wvu.Rows" sId="1"/>
    <undo index="65535" exp="area" ref3D="1" dr="$A$412:$XFD$413" dn="Z_B67934D4_E797_41BD_A015_871403995F47_.wvu.Rows" sId="1"/>
    <undo index="65535" exp="area" ref3D="1" dr="$A$374:$XFD$378" dn="Z_B67934D4_E797_41BD_A015_871403995F47_.wvu.Rows" sId="1"/>
    <rfmt sheetId="1" xfDxf="1" sqref="A173:XFD173" start="0" length="0">
      <dxf>
        <font>
          <i/>
          <name val="Times New Roman CYR"/>
          <family val="1"/>
        </font>
        <alignment wrapText="1"/>
      </dxf>
    </rfmt>
    <rcc rId="0" sId="1" dxf="1">
      <nc r="A173" t="inlineStr">
        <is>
          <t>Подпрограмма "Дополнительное образование  в Селенгинском районе"</t>
        </is>
      </nc>
      <ndxf>
        <font>
          <b/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B173">
        <v>969</v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3" t="inlineStr">
        <is>
          <t>07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3" t="inlineStr">
        <is>
          <t>03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3" t="inlineStr">
        <is>
          <t>10300 00000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73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73">
        <f>G174+G94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6360" sId="1" ref="A173:XFD173" action="deleteRow">
    <undo index="65535" exp="ref" v="1" dr="G173" r="G253" sId="1"/>
    <undo index="65535" exp="area" ref3D="1" dr="$A$495:$XFD$495" dn="Z_B67934D4_E797_41BD_A015_871403995F47_.wvu.Rows" sId="1"/>
    <undo index="65535" exp="area" ref3D="1" dr="$A$468:$XFD$468" dn="Z_B67934D4_E797_41BD_A015_871403995F47_.wvu.Rows" sId="1"/>
    <undo index="65535" exp="area" ref3D="1" dr="$A$439:$XFD$439" dn="Z_B67934D4_E797_41BD_A015_871403995F47_.wvu.Rows" sId="1"/>
    <undo index="65535" exp="area" ref3D="1" dr="$A$421:$XFD$422" dn="Z_B67934D4_E797_41BD_A015_871403995F47_.wvu.Rows" sId="1"/>
    <undo index="65535" exp="area" ref3D="1" dr="$A$411:$XFD$412" dn="Z_B67934D4_E797_41BD_A015_871403995F47_.wvu.Rows" sId="1"/>
    <undo index="65535" exp="area" ref3D="1" dr="$A$373:$XFD$377" dn="Z_B67934D4_E797_41BD_A015_871403995F47_.wvu.Rows" sId="1"/>
    <rfmt sheetId="1" xfDxf="1" sqref="A173:XFD173" start="0" length="0">
      <dxf>
        <font>
          <i/>
          <name val="Times New Roman CYR"/>
          <family val="1"/>
        </font>
        <alignment wrapText="1"/>
      </dxf>
    </rfmt>
    <rcc rId="0" sId="1" dxf="1">
      <nc r="A173" t="inlineStr">
        <is>
          <t>Основное мероприятие «Капитальный ремонт учреждений дополнительного образования»</t>
        </is>
      </nc>
      <ndxf>
        <font>
          <name val="Times New Roman"/>
          <family val="1"/>
        </font>
        <fill>
          <patternFill patternType="solid">
            <bgColor theme="0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3" t="inlineStr">
        <is>
          <t>969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3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3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3" t="inlineStr">
        <is>
          <t>10303 00000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7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73">
        <f>G174+G176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6361" sId="1">
    <oc r="E174" t="inlineStr">
      <is>
        <t>10303 S2М40</t>
      </is>
    </oc>
    <nc r="E174" t="inlineStr">
      <is>
        <t>99900 S2М40</t>
      </is>
    </nc>
  </rcc>
  <rcc rId="6362" sId="1">
    <oc r="E175" t="inlineStr">
      <is>
        <t>10303 L5760</t>
      </is>
    </oc>
    <nc r="E175" t="inlineStr">
      <is>
        <t>99900 L5760</t>
      </is>
    </nc>
  </rcc>
  <rcc rId="6363" sId="1">
    <oc r="E176" t="inlineStr">
      <is>
        <t>10303 L5760</t>
      </is>
    </oc>
    <nc r="E176" t="inlineStr">
      <is>
        <t>99900 L5760</t>
      </is>
    </nc>
  </rcc>
  <rcc rId="6364" sId="1">
    <oc r="E173" t="inlineStr">
      <is>
        <t>10303 S2М40</t>
      </is>
    </oc>
    <nc r="E173" t="inlineStr">
      <is>
        <t>99900 S2М40</t>
      </is>
    </nc>
  </rcc>
  <rcc rId="6365" sId="1">
    <oc r="G172">
      <f>G173</f>
    </oc>
    <nc r="G172">
      <f>G173+G175</f>
    </nc>
  </rcc>
</revisions>
</file>

<file path=xl/revisions/revisionLog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66" sId="1" numFmtId="4">
    <oc r="G501">
      <v>557.9</v>
    </oc>
    <nc r="G501">
      <v>567</v>
    </nc>
  </rcc>
  <rcc rId="6367" sId="1" numFmtId="4">
    <oc r="G502">
      <v>50</v>
    </oc>
    <nc r="G502">
      <v>13.8</v>
    </nc>
  </rcc>
  <rrc rId="6368" sId="1" ref="A504:XFD504" action="insertRow"/>
  <rcc rId="6369" sId="1">
    <nc r="F504" t="inlineStr">
      <is>
        <t>852</t>
      </is>
    </nc>
  </rcc>
  <rcc rId="6370" sId="1">
    <nc r="B504" t="inlineStr">
      <is>
        <t>975</t>
      </is>
    </nc>
  </rcc>
  <rcc rId="6371" sId="1">
    <nc r="C504" t="inlineStr">
      <is>
        <t>11</t>
      </is>
    </nc>
  </rcc>
  <rcc rId="6372" sId="1">
    <nc r="D504" t="inlineStr">
      <is>
        <t>05</t>
      </is>
    </nc>
  </rcc>
  <rcc rId="6373" sId="1">
    <nc r="E504" t="inlineStr">
      <is>
        <t>09401 83170</t>
      </is>
    </nc>
  </rcc>
  <rcc rId="6374" sId="1">
    <nc r="A504" t="inlineStr">
      <is>
        <t>Уплата прочих налогов, сборов</t>
      </is>
    </nc>
  </rcc>
  <rcc rId="6375" sId="1" numFmtId="4">
    <nc r="G504">
      <v>4</v>
    </nc>
  </rcc>
  <rcc rId="6376" sId="1">
    <oc r="G499">
      <f>SUM(G500:G503)</f>
    </oc>
    <nc r="G499">
      <f>SUM(G500:G504)</f>
    </nc>
  </rcc>
  <rcc rId="6377" sId="1" numFmtId="4">
    <oc r="G500">
      <v>1877.41</v>
    </oc>
    <nc r="G500">
      <v>1877.4</v>
    </nc>
  </rcc>
  <rcc rId="6378" sId="1" numFmtId="4">
    <oc r="G503">
      <v>50</v>
    </oc>
    <nc r="G503">
      <v>210</v>
    </nc>
  </rcc>
</revisions>
</file>

<file path=xl/revisions/revisionLog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79" sId="1">
    <oc r="G252">
      <f>G253+#REF!</f>
    </oc>
    <nc r="G252">
      <f>G253</f>
    </nc>
  </rcc>
  <rcc rId="6380" sId="1" numFmtId="4">
    <oc r="G255">
      <v>100</v>
    </oc>
    <nc r="G255">
      <v>814.5</v>
    </nc>
  </rcc>
  <rcc rId="6381" sId="1" numFmtId="4">
    <oc r="G256">
      <f>574.5</f>
    </oc>
    <nc r="G256">
      <v>1815.8</v>
    </nc>
  </rcc>
  <rfmt sheetId="1" xfDxf="1" sqref="F308" start="0" length="0">
    <dxf>
      <font>
        <i/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xfDxf="1" sqref="F309" start="0" length="0">
    <dxf>
      <font>
        <i/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382" sId="1">
    <oc r="G257">
      <f>#REF!+#REF!</f>
    </oc>
    <nc r="G257">
      <f>G258+G259</f>
    </nc>
  </rcc>
  <rrc rId="6383" sId="1" ref="A297:XFD297" action="insertRow">
    <undo index="65535" exp="area" ref3D="1" dr="$A$494:$XFD$494" dn="Z_B67934D4_E797_41BD_A015_871403995F47_.wvu.Rows" sId="1"/>
    <undo index="65535" exp="area" ref3D="1" dr="$A$467:$XFD$467" dn="Z_B67934D4_E797_41BD_A015_871403995F47_.wvu.Rows" sId="1"/>
    <undo index="65535" exp="area" ref3D="1" dr="$A$438:$XFD$438" dn="Z_B67934D4_E797_41BD_A015_871403995F47_.wvu.Rows" sId="1"/>
    <undo index="65535" exp="area" ref3D="1" dr="$A$420:$XFD$421" dn="Z_B67934D4_E797_41BD_A015_871403995F47_.wvu.Rows" sId="1"/>
    <undo index="65535" exp="area" ref3D="1" dr="$A$410:$XFD$411" dn="Z_B67934D4_E797_41BD_A015_871403995F47_.wvu.Rows" sId="1"/>
    <undo index="65535" exp="area" ref3D="1" dr="$A$372:$XFD$376" dn="Z_B67934D4_E797_41BD_A015_871403995F47_.wvu.Rows" sId="1"/>
  </rrc>
  <rrc rId="6384" sId="1" ref="A297:XFD297" action="insertRow">
    <undo index="65535" exp="area" ref3D="1" dr="$A$495:$XFD$495" dn="Z_B67934D4_E797_41BD_A015_871403995F47_.wvu.Rows" sId="1"/>
    <undo index="65535" exp="area" ref3D="1" dr="$A$468:$XFD$468" dn="Z_B67934D4_E797_41BD_A015_871403995F47_.wvu.Rows" sId="1"/>
    <undo index="65535" exp="area" ref3D="1" dr="$A$439:$XFD$439" dn="Z_B67934D4_E797_41BD_A015_871403995F47_.wvu.Rows" sId="1"/>
    <undo index="65535" exp="area" ref3D="1" dr="$A$421:$XFD$422" dn="Z_B67934D4_E797_41BD_A015_871403995F47_.wvu.Rows" sId="1"/>
    <undo index="65535" exp="area" ref3D="1" dr="$A$411:$XFD$412" dn="Z_B67934D4_E797_41BD_A015_871403995F47_.wvu.Rows" sId="1"/>
    <undo index="65535" exp="area" ref3D="1" dr="$A$373:$XFD$377" dn="Z_B67934D4_E797_41BD_A015_871403995F47_.wvu.Rows" sId="1"/>
  </rrc>
  <rrc rId="6385" sId="1" ref="A298:XFD298" action="insertRow">
    <undo index="65535" exp="area" ref3D="1" dr="$A$496:$XFD$496" dn="Z_B67934D4_E797_41BD_A015_871403995F47_.wvu.Rows" sId="1"/>
    <undo index="65535" exp="area" ref3D="1" dr="$A$469:$XFD$469" dn="Z_B67934D4_E797_41BD_A015_871403995F47_.wvu.Rows" sId="1"/>
    <undo index="65535" exp="area" ref3D="1" dr="$A$440:$XFD$440" dn="Z_B67934D4_E797_41BD_A015_871403995F47_.wvu.Rows" sId="1"/>
    <undo index="65535" exp="area" ref3D="1" dr="$A$422:$XFD$423" dn="Z_B67934D4_E797_41BD_A015_871403995F47_.wvu.Rows" sId="1"/>
    <undo index="65535" exp="area" ref3D="1" dr="$A$412:$XFD$413" dn="Z_B67934D4_E797_41BD_A015_871403995F47_.wvu.Rows" sId="1"/>
    <undo index="65535" exp="area" ref3D="1" dr="$A$374:$XFD$378" dn="Z_B67934D4_E797_41BD_A015_871403995F47_.wvu.Rows" sId="1"/>
  </rrc>
  <rcc rId="6386" sId="1" numFmtId="4">
    <oc r="G292">
      <v>20822.5</v>
    </oc>
    <nc r="G292">
      <v>423.3</v>
    </nc>
  </rcc>
  <rcc rId="6387" sId="1" numFmtId="4">
    <oc r="G293">
      <v>6288.3</v>
    </oc>
    <nc r="G293">
      <v>127.8</v>
    </nc>
  </rcc>
  <rcc rId="6388" sId="1" numFmtId="4">
    <oc r="G294">
      <v>50</v>
    </oc>
    <nc r="G294">
      <f>250+453.3</f>
    </nc>
  </rcc>
  <rcc rId="6389" sId="1" numFmtId="4">
    <oc r="G295">
      <v>505.2</v>
    </oc>
    <nc r="G295">
      <v>2638</v>
    </nc>
  </rcc>
  <rcc rId="6390" sId="1" numFmtId="4">
    <oc r="G296">
      <v>8.3000000000000007</v>
    </oc>
    <nc r="G296">
      <v>505.2</v>
    </nc>
  </rcc>
  <rcc rId="6391" sId="1" odxf="1" dxf="1">
    <nc r="A297" t="inlineStr">
      <is>
        <t>Софинансирование расходных обязательств муниципальных районов (городских округов)</t>
      </is>
    </nc>
    <odxf>
      <font>
        <i val="0"/>
        <color indexed="8"/>
        <name val="Times New Roman"/>
        <family val="1"/>
      </font>
      <fill>
        <patternFill patternType="solid"/>
      </fill>
      <alignment horizontal="left"/>
      <border outline="0">
        <left/>
      </border>
    </odxf>
    <ndxf>
      <font>
        <i/>
        <color indexed="8"/>
        <name val="Times New Roman"/>
        <family val="1"/>
      </font>
      <fill>
        <patternFill patternType="none"/>
      </fill>
      <alignment horizontal="general"/>
      <border outline="0">
        <left style="thin">
          <color indexed="64"/>
        </left>
      </border>
    </ndxf>
  </rcc>
  <rcc rId="6392" sId="1" odxf="1" dxf="1">
    <nc r="A298" t="inlineStr">
      <is>
        <t xml:space="preserve">Фонд оплаты труда учреждений </t>
      </is>
    </nc>
    <odxf>
      <font>
        <color indexed="8"/>
        <name val="Times New Roman"/>
        <family val="1"/>
      </font>
      <numFmt numFmtId="0" formatCode="General"/>
      <fill>
        <patternFill patternType="solid"/>
      </fill>
      <alignment vertical="center"/>
      <border outline="0">
        <left/>
      </border>
    </odxf>
    <ndxf>
      <font>
        <color indexed="8"/>
        <name val="Times New Roman"/>
        <family val="1"/>
      </font>
      <numFmt numFmtId="30" formatCode="@"/>
      <fill>
        <patternFill patternType="none"/>
      </fill>
      <alignment vertical="top"/>
      <border outline="0">
        <left style="thin">
          <color indexed="64"/>
        </left>
      </border>
    </ndxf>
  </rcc>
  <rcc rId="6393" sId="1" odxf="1" dxf="1">
    <nc r="A299" t="inlineStr">
      <is>
        <t>Взносы по обязательному социальному страхованию на выплаты по оплате труда работников и иные выплаты работникам учреждений</t>
      </is>
    </nc>
    <odxf>
      <border outline="0">
        <left/>
      </border>
    </odxf>
    <ndxf>
      <border outline="0">
        <left style="thin">
          <color indexed="64"/>
        </left>
      </border>
    </ndxf>
  </rcc>
  <rcc rId="6394" sId="1" odxf="1" dxf="1">
    <nc r="C297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395" sId="1" odxf="1" dxf="1">
    <nc r="D297" t="inlineStr">
      <is>
        <t>09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396" sId="1" odxf="1" dxf="1">
    <nc r="E297" t="inlineStr">
      <is>
        <t>10501 S2160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297" start="0" length="0">
    <dxf>
      <font>
        <i/>
        <name val="Times New Roman"/>
        <family val="1"/>
      </font>
    </dxf>
  </rfmt>
  <rcc rId="6397" sId="1" odxf="1" dxf="1">
    <nc r="G297">
      <f>G298+G299</f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6398" sId="1">
    <nc r="C298" t="inlineStr">
      <is>
        <t>07</t>
      </is>
    </nc>
  </rcc>
  <rcc rId="6399" sId="1">
    <nc r="D298" t="inlineStr">
      <is>
        <t>09</t>
      </is>
    </nc>
  </rcc>
  <rcc rId="6400" sId="1">
    <nc r="E298" t="inlineStr">
      <is>
        <t>10501  S2160</t>
      </is>
    </nc>
  </rcc>
  <rcc rId="6401" sId="1">
    <nc r="F298" t="inlineStr">
      <is>
        <t>111</t>
      </is>
    </nc>
  </rcc>
  <rcc rId="6402" sId="1" odxf="1" dxf="1">
    <nc r="G298">
      <f>21490.9+429.9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6403" sId="1">
    <nc r="C299" t="inlineStr">
      <is>
        <t>07</t>
      </is>
    </nc>
  </rcc>
  <rcc rId="6404" sId="1">
    <nc r="D299" t="inlineStr">
      <is>
        <t>09</t>
      </is>
    </nc>
  </rcc>
  <rcc rId="6405" sId="1">
    <nc r="E299" t="inlineStr">
      <is>
        <t>10501 S2160</t>
      </is>
    </nc>
  </rcc>
  <rcc rId="6406" sId="1">
    <nc r="F299" t="inlineStr">
      <is>
        <t>119</t>
      </is>
    </nc>
  </rcc>
  <rcc rId="6407" sId="1" odxf="1" dxf="1">
    <nc r="G299">
      <f>6490.3+129.8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6408" sId="1">
    <nc r="B297" t="inlineStr">
      <is>
        <t>969</t>
      </is>
    </nc>
  </rcc>
  <rcc rId="6409" sId="1">
    <nc r="B298" t="inlineStr">
      <is>
        <t>969</t>
      </is>
    </nc>
  </rcc>
  <rcc rId="6410" sId="1">
    <nc r="B299" t="inlineStr">
      <is>
        <t>969</t>
      </is>
    </nc>
  </rcc>
  <rfmt sheetId="1" sqref="B297" start="0" length="2147483647">
    <dxf>
      <font>
        <i/>
      </font>
    </dxf>
  </rfmt>
  <rcc rId="6411" sId="1">
    <oc r="G285">
      <f>G288+G291+G286</f>
    </oc>
    <nc r="G285">
      <f>G288+G291+G286+G297</f>
    </nc>
  </rcc>
</revisions>
</file>

<file path=xl/revisions/revisionLog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412" sId="1" ref="A328:XFD328" action="insertRow">
    <undo index="65535" exp="area" ref3D="1" dr="$A$497:$XFD$497" dn="Z_B67934D4_E797_41BD_A015_871403995F47_.wvu.Rows" sId="1"/>
    <undo index="65535" exp="area" ref3D="1" dr="$A$470:$XFD$470" dn="Z_B67934D4_E797_41BD_A015_871403995F47_.wvu.Rows" sId="1"/>
    <undo index="65535" exp="area" ref3D="1" dr="$A$441:$XFD$441" dn="Z_B67934D4_E797_41BD_A015_871403995F47_.wvu.Rows" sId="1"/>
    <undo index="65535" exp="area" ref3D="1" dr="$A$423:$XFD$424" dn="Z_B67934D4_E797_41BD_A015_871403995F47_.wvu.Rows" sId="1"/>
    <undo index="65535" exp="area" ref3D="1" dr="$A$413:$XFD$414" dn="Z_B67934D4_E797_41BD_A015_871403995F47_.wvu.Rows" sId="1"/>
    <undo index="65535" exp="area" ref3D="1" dr="$A$375:$XFD$379" dn="Z_B67934D4_E797_41BD_A015_871403995F47_.wvu.Rows" sId="1"/>
  </rrc>
  <rcc rId="6413" sId="1">
    <nc r="A328" t="inlineStr">
      <is>
        <t>Иные выплаты персоналу государственных (муниципальных) органов, за исключением фонда оплаты труда</t>
      </is>
    </nc>
  </rcc>
  <rcc rId="6414" sId="1" numFmtId="4">
    <oc r="G327">
      <v>4920.6000000000004</v>
    </oc>
    <nc r="G327">
      <v>5263</v>
    </nc>
  </rcc>
  <rcc rId="6415" sId="1">
    <nc r="C328" t="inlineStr">
      <is>
        <t>01</t>
      </is>
    </nc>
  </rcc>
  <rcc rId="6416" sId="1">
    <nc r="D328" t="inlineStr">
      <is>
        <t>06</t>
      </is>
    </nc>
  </rcc>
  <rcc rId="6417" sId="1">
    <nc r="E328" t="inlineStr">
      <is>
        <t>02101 81020</t>
      </is>
    </nc>
  </rcc>
  <rcc rId="6418" sId="1">
    <nc r="F328" t="inlineStr">
      <is>
        <t>122</t>
      </is>
    </nc>
  </rcc>
  <rcc rId="6419" sId="1" numFmtId="4">
    <nc r="G328">
      <v>100</v>
    </nc>
  </rcc>
  <rcc rId="6420" sId="1" numFmtId="4">
    <oc r="G329">
      <v>1486</v>
    </oc>
    <nc r="G329">
      <v>1589.4</v>
    </nc>
  </rcc>
  <rcc rId="6421" sId="1" numFmtId="4">
    <oc r="G330">
      <f>121.9+0.34</f>
    </oc>
    <nc r="G330">
      <v>1480.2</v>
    </nc>
  </rcc>
  <rcc rId="6422" sId="1" numFmtId="4">
    <oc r="G331">
      <f>50+50</f>
    </oc>
    <nc r="G331">
      <v>471.8</v>
    </nc>
  </rcc>
  <rcc rId="6423" sId="1">
    <nc r="B328" t="inlineStr">
      <is>
        <t>970</t>
      </is>
    </nc>
  </rcc>
  <rcc rId="6424" sId="1">
    <oc r="G326">
      <f>SUM(G327:G331)</f>
    </oc>
    <nc r="G326">
      <f>SUM(G327:G331)</f>
    </nc>
  </rcc>
  <rrc rId="6425" sId="1" ref="A336:XFD342" action="insertRow">
    <undo index="65535" exp="area" ref3D="1" dr="$A$498:$XFD$498" dn="Z_B67934D4_E797_41BD_A015_871403995F47_.wvu.Rows" sId="1"/>
    <undo index="65535" exp="area" ref3D="1" dr="$A$471:$XFD$471" dn="Z_B67934D4_E797_41BD_A015_871403995F47_.wvu.Rows" sId="1"/>
    <undo index="65535" exp="area" ref3D="1" dr="$A$442:$XFD$442" dn="Z_B67934D4_E797_41BD_A015_871403995F47_.wvu.Rows" sId="1"/>
    <undo index="65535" exp="area" ref3D="1" dr="$A$424:$XFD$425" dn="Z_B67934D4_E797_41BD_A015_871403995F47_.wvu.Rows" sId="1"/>
    <undo index="65535" exp="area" ref3D="1" dr="$A$414:$XFD$415" dn="Z_B67934D4_E797_41BD_A015_871403995F47_.wvu.Rows" sId="1"/>
    <undo index="65535" exp="area" ref3D="1" dr="$A$376:$XFD$380" dn="Z_B67934D4_E797_41BD_A015_871403995F47_.wvu.Rows" sId="1"/>
  </rrc>
  <rfmt sheetId="1" sqref="A336" start="0" length="0">
    <dxf>
      <font>
        <b/>
        <name val="Times New Roman"/>
        <family val="1"/>
      </font>
      <fill>
        <patternFill patternType="solid">
          <bgColor indexed="15"/>
        </patternFill>
      </fill>
      <alignment vertical="center"/>
    </dxf>
  </rfmt>
  <rcc rId="6426" sId="1" odxf="1" dxf="1" numFmtId="30">
    <nc r="B336">
      <v>970</v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15"/>
        </patternFill>
      </fill>
    </ndxf>
  </rcc>
  <rfmt sheetId="1" sqref="C336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D336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E336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F336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G336" start="0" length="0">
    <dxf>
      <font>
        <b/>
        <name val="Times New Roman"/>
        <family val="1"/>
      </font>
      <fill>
        <patternFill>
          <bgColor indexed="15"/>
        </patternFill>
      </fill>
    </dxf>
  </rfmt>
  <rfmt sheetId="1" sqref="H336" start="0" length="0">
    <dxf>
      <fill>
        <patternFill patternType="solid">
          <bgColor indexed="45"/>
        </patternFill>
      </fill>
    </dxf>
  </rfmt>
  <rfmt sheetId="1" sqref="I336" start="0" length="0">
    <dxf>
      <fill>
        <patternFill patternType="solid">
          <bgColor indexed="45"/>
        </patternFill>
      </fill>
    </dxf>
  </rfmt>
  <rfmt sheetId="1" sqref="J336" start="0" length="0">
    <dxf>
      <fill>
        <patternFill patternType="solid">
          <bgColor indexed="45"/>
        </patternFill>
      </fill>
    </dxf>
  </rfmt>
  <rfmt sheetId="1" sqref="A336:XFD336" start="0" length="0">
    <dxf>
      <fill>
        <patternFill patternType="solid">
          <bgColor indexed="45"/>
        </patternFill>
      </fill>
    </dxf>
  </rfmt>
  <rfmt sheetId="1" sqref="A337" start="0" length="0">
    <dxf>
      <font>
        <b/>
        <name val="Times New Roman"/>
        <family val="1"/>
      </font>
      <fill>
        <patternFill patternType="solid">
          <bgColor indexed="41"/>
        </patternFill>
      </fill>
      <alignment vertical="center"/>
    </dxf>
  </rfmt>
  <rcc rId="6427" sId="1" odxf="1" dxf="1" numFmtId="30">
    <nc r="B337">
      <v>970</v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fmt sheetId="1" sqref="C337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D337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E337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F337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G337" start="0" length="0">
    <dxf>
      <font>
        <b/>
        <name val="Times New Roman"/>
        <family val="1"/>
      </font>
      <fill>
        <patternFill>
          <bgColor indexed="41"/>
        </patternFill>
      </fill>
    </dxf>
  </rfmt>
  <rfmt sheetId="1" sqref="H337" start="0" length="0">
    <dxf>
      <fill>
        <patternFill patternType="solid">
          <bgColor indexed="45"/>
        </patternFill>
      </fill>
    </dxf>
  </rfmt>
  <rfmt sheetId="1" sqref="I337" start="0" length="0">
    <dxf>
      <fill>
        <patternFill patternType="solid">
          <bgColor indexed="45"/>
        </patternFill>
      </fill>
    </dxf>
  </rfmt>
  <rfmt sheetId="1" sqref="J337" start="0" length="0">
    <dxf>
      <fill>
        <patternFill patternType="solid">
          <bgColor indexed="45"/>
        </patternFill>
      </fill>
    </dxf>
  </rfmt>
  <rfmt sheetId="1" sqref="A337:XFD337" start="0" length="0">
    <dxf>
      <fill>
        <patternFill patternType="solid">
          <bgColor indexed="45"/>
        </patternFill>
      </fill>
    </dxf>
  </rfmt>
  <rfmt sheetId="1" sqref="A338" start="0" length="0">
    <dxf>
      <font>
        <b/>
        <name val="Times New Roman"/>
        <family val="1"/>
      </font>
      <alignment horizontal="general"/>
    </dxf>
  </rfmt>
  <rcc rId="6428" sId="1" odxf="1" dxf="1" numFmtId="30">
    <nc r="B338">
      <v>970</v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C338" start="0" length="0">
    <dxf>
      <font>
        <b/>
        <name val="Times New Roman"/>
        <family val="1"/>
      </font>
    </dxf>
  </rfmt>
  <rfmt sheetId="1" sqref="D338" start="0" length="0">
    <dxf>
      <font>
        <b/>
        <name val="Times New Roman"/>
        <family val="1"/>
      </font>
    </dxf>
  </rfmt>
  <rfmt sheetId="1" sqref="E338" start="0" length="0">
    <dxf>
      <font>
        <b/>
        <name val="Times New Roman"/>
        <family val="1"/>
      </font>
    </dxf>
  </rfmt>
  <rfmt sheetId="1" sqref="F338" start="0" length="0">
    <dxf>
      <font>
        <b/>
        <name val="Times New Roman"/>
        <family val="1"/>
      </font>
    </dxf>
  </rfmt>
  <rfmt sheetId="1" sqref="G338" start="0" length="0">
    <dxf>
      <font>
        <b/>
        <name val="Times New Roman"/>
        <family val="1"/>
      </font>
      <fill>
        <patternFill patternType="none">
          <bgColor indexed="65"/>
        </patternFill>
      </fill>
    </dxf>
  </rfmt>
  <rfmt sheetId="1" sqref="H338" start="0" length="0">
    <dxf>
      <font>
        <i val="0"/>
        <name val="Times New Roman CYR"/>
        <family val="1"/>
      </font>
    </dxf>
  </rfmt>
  <rfmt sheetId="1" sqref="I338" start="0" length="0">
    <dxf>
      <font>
        <i val="0"/>
        <name val="Times New Roman CYR"/>
        <family val="1"/>
      </font>
    </dxf>
  </rfmt>
  <rfmt sheetId="1" sqref="J338" start="0" length="0">
    <dxf>
      <font>
        <i val="0"/>
        <name val="Times New Roman CYR"/>
        <family val="1"/>
      </font>
    </dxf>
  </rfmt>
  <rfmt sheetId="1" sqref="A338:XFD338" start="0" length="0">
    <dxf>
      <font>
        <i val="0"/>
        <name val="Times New Roman CYR"/>
        <family val="1"/>
      </font>
    </dxf>
  </rfmt>
  <rfmt sheetId="1" sqref="A339" start="0" length="0">
    <dxf>
      <font>
        <b/>
        <i/>
        <name val="Times New Roman"/>
        <family val="1"/>
      </font>
      <alignment horizontal="general" vertical="center"/>
    </dxf>
  </rfmt>
  <rcc rId="6429" sId="1" odxf="1" dxf="1" numFmtId="30">
    <nc r="B339">
      <v>970</v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fmt sheetId="1" sqref="C339" start="0" length="0">
    <dxf>
      <font>
        <b/>
        <i/>
        <name val="Times New Roman"/>
        <family val="1"/>
      </font>
    </dxf>
  </rfmt>
  <rfmt sheetId="1" sqref="D339" start="0" length="0">
    <dxf>
      <font>
        <b/>
        <i/>
        <name val="Times New Roman"/>
        <family val="1"/>
      </font>
    </dxf>
  </rfmt>
  <rfmt sheetId="1" sqref="E339" start="0" length="0">
    <dxf>
      <font>
        <b/>
        <i/>
        <name val="Times New Roman"/>
        <family val="1"/>
      </font>
    </dxf>
  </rfmt>
  <rfmt sheetId="1" sqref="F339" start="0" length="0">
    <dxf>
      <font>
        <b/>
        <i/>
        <name val="Times New Roman"/>
        <family val="1"/>
      </font>
    </dxf>
  </rfmt>
  <rfmt sheetId="1" sqref="G339" start="0" length="0">
    <dxf>
      <font>
        <b/>
        <i/>
        <name val="Times New Roman"/>
        <family val="1"/>
      </font>
      <fill>
        <patternFill patternType="none">
          <bgColor indexed="65"/>
        </patternFill>
      </fill>
    </dxf>
  </rfmt>
  <rfmt sheetId="1" sqref="H339" start="0" length="0">
    <dxf>
      <font>
        <i val="0"/>
        <name val="Times New Roman CYR"/>
        <family val="1"/>
      </font>
    </dxf>
  </rfmt>
  <rfmt sheetId="1" sqref="I339" start="0" length="0">
    <dxf>
      <font>
        <i val="0"/>
        <name val="Times New Roman CYR"/>
        <family val="1"/>
      </font>
    </dxf>
  </rfmt>
  <rfmt sheetId="1" sqref="J339" start="0" length="0">
    <dxf>
      <font>
        <i val="0"/>
        <name val="Times New Roman CYR"/>
        <family val="1"/>
      </font>
    </dxf>
  </rfmt>
  <rfmt sheetId="1" sqref="A339:XFD339" start="0" length="0">
    <dxf>
      <font>
        <i val="0"/>
        <name val="Times New Roman CYR"/>
        <family val="1"/>
      </font>
    </dxf>
  </rfmt>
  <rfmt sheetId="1" sqref="A340" start="0" length="0">
    <dxf>
      <font>
        <i/>
        <name val="Times New Roman"/>
        <family val="1"/>
      </font>
      <alignment horizontal="general"/>
    </dxf>
  </rfmt>
  <rcc rId="6430" sId="1" odxf="1" dxf="1" numFmtId="30">
    <nc r="B340">
      <v>970</v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C340" start="0" length="0">
    <dxf>
      <font>
        <i/>
        <name val="Times New Roman"/>
        <family val="1"/>
      </font>
    </dxf>
  </rfmt>
  <rfmt sheetId="1" sqref="D340" start="0" length="0">
    <dxf>
      <font>
        <i/>
        <name val="Times New Roman"/>
        <family val="1"/>
      </font>
    </dxf>
  </rfmt>
  <rfmt sheetId="1" sqref="E340" start="0" length="0">
    <dxf>
      <font>
        <i/>
        <name val="Times New Roman"/>
        <family val="1"/>
      </font>
    </dxf>
  </rfmt>
  <rfmt sheetId="1" sqref="F340" start="0" length="0">
    <dxf>
      <font>
        <i/>
        <name val="Times New Roman"/>
        <family val="1"/>
      </font>
    </dxf>
  </rfmt>
  <rfmt sheetId="1" sqref="G340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H340" start="0" length="0">
    <dxf>
      <fill>
        <patternFill patternType="solid">
          <bgColor indexed="45"/>
        </patternFill>
      </fill>
    </dxf>
  </rfmt>
  <rfmt sheetId="1" sqref="I340" start="0" length="0">
    <dxf>
      <fill>
        <patternFill patternType="solid">
          <bgColor indexed="45"/>
        </patternFill>
      </fill>
    </dxf>
  </rfmt>
  <rfmt sheetId="1" sqref="J340" start="0" length="0">
    <dxf>
      <fill>
        <patternFill patternType="solid">
          <bgColor indexed="45"/>
        </patternFill>
      </fill>
    </dxf>
  </rfmt>
  <rfmt sheetId="1" sqref="A340:XFD340" start="0" length="0">
    <dxf>
      <fill>
        <patternFill patternType="solid">
          <bgColor indexed="45"/>
        </patternFill>
      </fill>
    </dxf>
  </rfmt>
  <rfmt sheetId="1" sqref="A341" start="0" length="0">
    <dxf>
      <font>
        <i/>
        <name val="Times New Roman"/>
        <family val="1"/>
      </font>
      <alignment horizontal="general"/>
    </dxf>
  </rfmt>
  <rcc rId="6431" sId="1" odxf="1" dxf="1" numFmtId="30">
    <nc r="B341">
      <v>970</v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C341" start="0" length="0">
    <dxf>
      <font>
        <i/>
        <name val="Times New Roman"/>
        <family val="1"/>
      </font>
    </dxf>
  </rfmt>
  <rfmt sheetId="1" sqref="D341" start="0" length="0">
    <dxf>
      <font>
        <i/>
        <name val="Times New Roman"/>
        <family val="1"/>
      </font>
    </dxf>
  </rfmt>
  <rfmt sheetId="1" sqref="E341" start="0" length="0">
    <dxf>
      <font>
        <i/>
        <name val="Times New Roman"/>
        <family val="1"/>
      </font>
    </dxf>
  </rfmt>
  <rfmt sheetId="1" sqref="F341" start="0" length="0">
    <dxf>
      <font>
        <i/>
        <name val="Times New Roman"/>
        <family val="1"/>
      </font>
    </dxf>
  </rfmt>
  <rfmt sheetId="1" sqref="G341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H341" start="0" length="0">
    <dxf>
      <fill>
        <patternFill patternType="solid">
          <bgColor indexed="45"/>
        </patternFill>
      </fill>
    </dxf>
  </rfmt>
  <rfmt sheetId="1" sqref="I341" start="0" length="0">
    <dxf>
      <fill>
        <patternFill patternType="solid">
          <bgColor indexed="45"/>
        </patternFill>
      </fill>
    </dxf>
  </rfmt>
  <rfmt sheetId="1" sqref="J341" start="0" length="0">
    <dxf>
      <fill>
        <patternFill patternType="solid">
          <bgColor indexed="45"/>
        </patternFill>
      </fill>
    </dxf>
  </rfmt>
  <rfmt sheetId="1" sqref="A341:XFD341" start="0" length="0">
    <dxf>
      <fill>
        <patternFill patternType="solid">
          <bgColor indexed="45"/>
        </patternFill>
      </fill>
    </dxf>
  </rfmt>
  <rfmt sheetId="1" sqref="A342" start="0" length="0">
    <dxf>
      <alignment horizontal="general"/>
    </dxf>
  </rfmt>
  <rcc rId="6432" sId="1" numFmtId="30">
    <nc r="B342">
      <v>970</v>
    </nc>
  </rcc>
  <rfmt sheetId="1" sqref="G342" start="0" length="0">
    <dxf>
      <fill>
        <patternFill patternType="none">
          <bgColor indexed="65"/>
        </patternFill>
      </fill>
    </dxf>
  </rfmt>
  <rfmt sheetId="1" sqref="H342" start="0" length="0">
    <dxf>
      <fill>
        <patternFill patternType="solid">
          <bgColor indexed="45"/>
        </patternFill>
      </fill>
    </dxf>
  </rfmt>
  <rfmt sheetId="1" sqref="I342" start="0" length="0">
    <dxf>
      <fill>
        <patternFill patternType="solid">
          <bgColor indexed="45"/>
        </patternFill>
      </fill>
    </dxf>
  </rfmt>
  <rfmt sheetId="1" sqref="J342" start="0" length="0">
    <dxf>
      <fill>
        <patternFill patternType="solid">
          <bgColor indexed="45"/>
        </patternFill>
      </fill>
    </dxf>
  </rfmt>
  <rfmt sheetId="1" sqref="A342:XFD342" start="0" length="0">
    <dxf>
      <fill>
        <patternFill patternType="solid">
          <bgColor indexed="45"/>
        </patternFill>
      </fill>
    </dxf>
  </rfmt>
  <rcc rId="6433" sId="1" odxf="1" dxf="1">
    <nc r="A336" t="inlineStr">
      <is>
        <t>ОБСЛУЖИВАНИЕ ГОСУДАРСТВЕННОГО И МУНИЦИПАЛЬНОГО ДОЛГА</t>
      </is>
    </nc>
    <ndxf>
      <font>
        <color indexed="8"/>
        <name val="Times New Roman"/>
        <family val="1"/>
      </font>
    </ndxf>
  </rcc>
  <rcc rId="6434" sId="1" odxf="1" dxf="1">
    <nc r="A337" t="inlineStr">
      <is>
        <t>Обслуживание государственного внутреннего и муниципального долга</t>
      </is>
    </nc>
    <ndxf>
      <font>
        <color indexed="8"/>
        <name val="Times New Roman"/>
        <family val="1"/>
      </font>
    </ndxf>
  </rcc>
  <rcc rId="6435" sId="1">
    <nc r="A338" t="inlineStr">
      <is>
        <t>Муниципальная Программа «Управление муниципальными финансами и муниципальным долгом на 2020-2024 годы</t>
      </is>
    </nc>
  </rcc>
  <rcc rId="6436" sId="1" odxf="1" dxf="1">
    <nc r="A339" t="inlineStr">
      <is>
        <t>Подпрограмма «Управление муниципальным долгом»</t>
      </is>
    </nc>
    <ndxf>
      <alignment vertical="top"/>
      <border outline="0">
        <left/>
        <right/>
        <top/>
        <bottom/>
      </border>
    </ndxf>
  </rcc>
  <rcc rId="6437" sId="1" odxf="1" dxf="1">
    <nc r="A340" t="inlineStr">
      <is>
        <t>Основное мероприятие "Обслуживание муниципального долга"</t>
      </is>
    </nc>
    <ndxf>
      <font>
        <color indexed="8"/>
        <name val="Times New Roman"/>
        <family val="1"/>
      </font>
      <fill>
        <patternFill patternType="solid"/>
      </fill>
      <alignment horizontal="left" vertical="center"/>
    </ndxf>
  </rcc>
  <rcc rId="6438" sId="1" odxf="1" dxf="1">
    <nc r="A341" t="inlineStr">
      <is>
        <t>Процентные платежи по муниципальному долгу</t>
      </is>
    </nc>
    <ndxf>
      <font>
        <color indexed="8"/>
        <name val="Times New Roman"/>
        <family val="1"/>
      </font>
      <fill>
        <patternFill patternType="solid"/>
      </fill>
      <alignment horizontal="left" vertical="center"/>
    </ndxf>
  </rcc>
  <rcc rId="6439" sId="1" odxf="1" dxf="1">
    <nc r="A342" t="inlineStr">
      <is>
        <t>Обслуживание муниципального долга</t>
      </is>
    </nc>
    <ndxf>
      <alignment vertical="bottom" wrapText="0"/>
    </ndxf>
  </rcc>
  <rcc rId="6440" sId="1">
    <nc r="C336" t="inlineStr">
      <is>
        <t>13</t>
      </is>
    </nc>
  </rcc>
  <rcc rId="6441" sId="1">
    <nc r="G336">
      <f>G337</f>
    </nc>
  </rcc>
  <rcc rId="6442" sId="1">
    <nc r="C337" t="inlineStr">
      <is>
        <t>13</t>
      </is>
    </nc>
  </rcc>
  <rcc rId="6443" sId="1">
    <nc r="D337" t="inlineStr">
      <is>
        <t>01</t>
      </is>
    </nc>
  </rcc>
  <rcc rId="6444" sId="1">
    <nc r="G337">
      <f>G338</f>
    </nc>
  </rcc>
  <rcc rId="6445" sId="1">
    <nc r="C338" t="inlineStr">
      <is>
        <t>13</t>
      </is>
    </nc>
  </rcc>
  <rcc rId="6446" sId="1">
    <nc r="D338" t="inlineStr">
      <is>
        <t>01</t>
      </is>
    </nc>
  </rcc>
  <rcc rId="6447" sId="1">
    <nc r="E338" t="inlineStr">
      <is>
        <t>02000 00000</t>
      </is>
    </nc>
  </rcc>
  <rcc rId="6448" sId="1">
    <nc r="G338">
      <f>G339</f>
    </nc>
  </rcc>
  <rcc rId="6449" sId="1">
    <nc r="C339" t="inlineStr">
      <is>
        <t>13</t>
      </is>
    </nc>
  </rcc>
  <rcc rId="6450" sId="1">
    <nc r="D339" t="inlineStr">
      <is>
        <t>01</t>
      </is>
    </nc>
  </rcc>
  <rcc rId="6451" sId="1">
    <nc r="E339" t="inlineStr">
      <is>
        <t>02300 00000</t>
      </is>
    </nc>
  </rcc>
  <rcc rId="6452" sId="1">
    <nc r="G339">
      <f>G340</f>
    </nc>
  </rcc>
  <rcc rId="6453" sId="1">
    <nc r="C340" t="inlineStr">
      <is>
        <t>13</t>
      </is>
    </nc>
  </rcc>
  <rcc rId="6454" sId="1">
    <nc r="D340" t="inlineStr">
      <is>
        <t>01</t>
      </is>
    </nc>
  </rcc>
  <rcc rId="6455" sId="1">
    <nc r="E340" t="inlineStr">
      <is>
        <t>02301 00000</t>
      </is>
    </nc>
  </rcc>
  <rcc rId="6456" sId="1">
    <nc r="G340">
      <f>G341</f>
    </nc>
  </rcc>
  <rcc rId="6457" sId="1">
    <nc r="C341" t="inlineStr">
      <is>
        <t>13</t>
      </is>
    </nc>
  </rcc>
  <rcc rId="6458" sId="1">
    <nc r="D341" t="inlineStr">
      <is>
        <t>01</t>
      </is>
    </nc>
  </rcc>
  <rcc rId="6459" sId="1">
    <nc r="E341" t="inlineStr">
      <is>
        <t>02301 87010</t>
      </is>
    </nc>
  </rcc>
  <rcc rId="6460" sId="1">
    <nc r="G341">
      <f>SUM(G342)</f>
    </nc>
  </rcc>
  <rcc rId="6461" sId="1">
    <nc r="C342" t="inlineStr">
      <is>
        <t>13</t>
      </is>
    </nc>
  </rcc>
  <rcc rId="6462" sId="1">
    <nc r="D342" t="inlineStr">
      <is>
        <t>01</t>
      </is>
    </nc>
  </rcc>
  <rcc rId="6463" sId="1">
    <nc r="E342" t="inlineStr">
      <is>
        <t>02301 87010</t>
      </is>
    </nc>
  </rcc>
  <rcc rId="6464" sId="1">
    <nc r="F342" t="inlineStr">
      <is>
        <t>730</t>
      </is>
    </nc>
  </rcc>
  <rcc rId="6465" sId="1" numFmtId="4">
    <nc r="G342">
      <v>13.72137</v>
    </nc>
  </rcc>
  <rcc rId="6466" sId="1">
    <oc r="G320">
      <f>G321+G343</f>
    </oc>
    <nc r="G320">
      <f>G321+G343+G336</f>
    </nc>
  </rcc>
</revisions>
</file>

<file path=xl/revisions/revisionLog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67" sId="1">
    <oc r="B137" t="inlineStr">
      <is>
        <t>976</t>
      </is>
    </oc>
    <nc r="B137" t="inlineStr">
      <is>
        <t>968</t>
      </is>
    </nc>
  </rcc>
  <rcc rId="6468" sId="1">
    <oc r="B138" t="inlineStr">
      <is>
        <t>976</t>
      </is>
    </oc>
    <nc r="B138" t="inlineStr">
      <is>
        <t>968</t>
      </is>
    </nc>
  </rcc>
  <rcc rId="6469" sId="1">
    <oc r="B139" t="inlineStr">
      <is>
        <t>976</t>
      </is>
    </oc>
    <nc r="B139" t="inlineStr">
      <is>
        <t>968</t>
      </is>
    </nc>
  </rcc>
  <rcc rId="6470" sId="1">
    <oc r="B140" t="inlineStr">
      <is>
        <t>976</t>
      </is>
    </oc>
    <nc r="B140" t="inlineStr">
      <is>
        <t>968</t>
      </is>
    </nc>
  </rcc>
  <rrc rId="6471" sId="1" ref="A177:XFD177" action="insertRow">
    <undo index="65535" exp="area" ref3D="1" dr="$A$494:$XFD$494" dn="Z_B67934D4_E797_41BD_A015_871403995F47_.wvu.Rows" sId="1"/>
    <undo index="65535" exp="area" ref3D="1" dr="$A$467:$XFD$467" dn="Z_B67934D4_E797_41BD_A015_871403995F47_.wvu.Rows" sId="1"/>
    <undo index="65535" exp="area" ref3D="1" dr="$A$438:$XFD$438" dn="Z_B67934D4_E797_41BD_A015_871403995F47_.wvu.Rows" sId="1"/>
    <undo index="65535" exp="area" ref3D="1" dr="$A$420:$XFD$421" dn="Z_B67934D4_E797_41BD_A015_871403995F47_.wvu.Rows" sId="1"/>
    <undo index="65535" exp="area" ref3D="1" dr="$A$410:$XFD$411" dn="Z_B67934D4_E797_41BD_A015_871403995F47_.wvu.Rows" sId="1"/>
    <undo index="65535" exp="area" ref3D="1" dr="$A$372:$XFD$376" dn="Z_B67934D4_E797_41BD_A015_871403995F47_.wvu.Rows" sId="1"/>
  </rrc>
  <rrc rId="6472" sId="1" ref="A177:XFD177" action="insertRow">
    <undo index="65535" exp="area" ref3D="1" dr="$A$495:$XFD$495" dn="Z_B67934D4_E797_41BD_A015_871403995F47_.wvu.Rows" sId="1"/>
    <undo index="65535" exp="area" ref3D="1" dr="$A$468:$XFD$468" dn="Z_B67934D4_E797_41BD_A015_871403995F47_.wvu.Rows" sId="1"/>
    <undo index="65535" exp="area" ref3D="1" dr="$A$439:$XFD$439" dn="Z_B67934D4_E797_41BD_A015_871403995F47_.wvu.Rows" sId="1"/>
    <undo index="65535" exp="area" ref3D="1" dr="$A$421:$XFD$422" dn="Z_B67934D4_E797_41BD_A015_871403995F47_.wvu.Rows" sId="1"/>
    <undo index="65535" exp="area" ref3D="1" dr="$A$411:$XFD$412" dn="Z_B67934D4_E797_41BD_A015_871403995F47_.wvu.Rows" sId="1"/>
    <undo index="65535" exp="area" ref3D="1" dr="$A$373:$XFD$377" dn="Z_B67934D4_E797_41BD_A015_871403995F47_.wvu.Rows" sId="1"/>
  </rrc>
  <rrc rId="6473" sId="1" ref="A177:XFD177" action="insertRow">
    <undo index="65535" exp="area" ref3D="1" dr="$A$496:$XFD$496" dn="Z_B67934D4_E797_41BD_A015_871403995F47_.wvu.Rows" sId="1"/>
    <undo index="65535" exp="area" ref3D="1" dr="$A$469:$XFD$469" dn="Z_B67934D4_E797_41BD_A015_871403995F47_.wvu.Rows" sId="1"/>
    <undo index="65535" exp="area" ref3D="1" dr="$A$440:$XFD$440" dn="Z_B67934D4_E797_41BD_A015_871403995F47_.wvu.Rows" sId="1"/>
    <undo index="65535" exp="area" ref3D="1" dr="$A$422:$XFD$423" dn="Z_B67934D4_E797_41BD_A015_871403995F47_.wvu.Rows" sId="1"/>
    <undo index="65535" exp="area" ref3D="1" dr="$A$412:$XFD$413" dn="Z_B67934D4_E797_41BD_A015_871403995F47_.wvu.Rows" sId="1"/>
    <undo index="65535" exp="area" ref3D="1" dr="$A$374:$XFD$378" dn="Z_B67934D4_E797_41BD_A015_871403995F47_.wvu.Rows" sId="1"/>
  </rrc>
  <rrc rId="6474" sId="1" ref="A177:XFD177" action="insertRow">
    <undo index="65535" exp="area" ref3D="1" dr="$A$497:$XFD$497" dn="Z_B67934D4_E797_41BD_A015_871403995F47_.wvu.Rows" sId="1"/>
    <undo index="65535" exp="area" ref3D="1" dr="$A$470:$XFD$470" dn="Z_B67934D4_E797_41BD_A015_871403995F47_.wvu.Rows" sId="1"/>
    <undo index="65535" exp="area" ref3D="1" dr="$A$441:$XFD$441" dn="Z_B67934D4_E797_41BD_A015_871403995F47_.wvu.Rows" sId="1"/>
    <undo index="65535" exp="area" ref3D="1" dr="$A$423:$XFD$424" dn="Z_B67934D4_E797_41BD_A015_871403995F47_.wvu.Rows" sId="1"/>
    <undo index="65535" exp="area" ref3D="1" dr="$A$413:$XFD$414" dn="Z_B67934D4_E797_41BD_A015_871403995F47_.wvu.Rows" sId="1"/>
    <undo index="65535" exp="area" ref3D="1" dr="$A$375:$XFD$379" dn="Z_B67934D4_E797_41BD_A015_871403995F47_.wvu.Rows" sId="1"/>
  </rrc>
  <rm rId="6475" sheetId="1" source="A432:XFD432" destination="A180:XFD180" sourceSheetId="1">
    <rfmt sheetId="1" xfDxf="1" sqref="A180:XFD180" start="0" length="0">
      <dxf>
        <font>
          <i/>
          <name val="Times New Roman CYR"/>
          <family val="1"/>
        </font>
        <alignment wrapText="1"/>
      </dxf>
    </rfmt>
    <rfmt sheetId="1" sqref="A180" start="0" length="0">
      <dxf>
        <font>
          <i val="0"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0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80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80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80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80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80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cc rId="6476" sId="1">
    <oc r="E180" t="inlineStr">
      <is>
        <t>08201 L5760</t>
      </is>
    </oc>
    <nc r="E180" t="inlineStr">
      <is>
        <t>99900 L5760</t>
      </is>
    </nc>
  </rcc>
  <rcc rId="6477" sId="1">
    <oc r="B180" t="inlineStr">
      <is>
        <t>973</t>
      </is>
    </oc>
    <nc r="B180" t="inlineStr">
      <is>
        <t>968</t>
      </is>
    </nc>
  </rcc>
  <rcc rId="6478" sId="1">
    <oc r="G430">
      <f>G431+G180</f>
    </oc>
    <nc r="G430">
      <f>G431</f>
    </nc>
  </rcc>
  <rcc rId="6479" sId="1">
    <nc r="B179" t="inlineStr">
      <is>
        <t>968</t>
      </is>
    </nc>
  </rcc>
  <rcc rId="6480" sId="1">
    <nc r="C179" t="inlineStr">
      <is>
        <t>08</t>
      </is>
    </nc>
  </rcc>
  <rcc rId="6481" sId="1">
    <nc r="D179" t="inlineStr">
      <is>
        <t>01</t>
      </is>
    </nc>
  </rcc>
  <rcc rId="6482" sId="1">
    <nc r="E179" t="inlineStr">
      <is>
        <t>99900 L5760</t>
      </is>
    </nc>
  </rcc>
  <rcc rId="6483" sId="1" odxf="1" dxf="1">
    <nc r="A179" t="inlineStr">
      <is>
        <t>На обеспечение комплексного развития сельских территорий</t>
      </is>
    </nc>
    <odxf>
      <font>
        <i val="0"/>
        <color indexed="8"/>
        <name val="Times New Roman"/>
        <family val="1"/>
      </font>
    </odxf>
    <ndxf>
      <font>
        <i/>
        <color indexed="8"/>
        <name val="Times New Roman"/>
        <family val="1"/>
      </font>
    </ndxf>
  </rcc>
  <rfmt sheetId="1" sqref="B179:E179" start="0" length="2147483647">
    <dxf>
      <font>
        <i/>
      </font>
    </dxf>
  </rfmt>
  <rfmt sheetId="1" sqref="G179" start="0" length="2147483647">
    <dxf>
      <font>
        <i/>
      </font>
    </dxf>
  </rfmt>
  <rcc rId="6484" sId="1">
    <nc r="G179">
      <f>G180</f>
    </nc>
  </rcc>
  <rcc rId="6485" sId="1" odxf="1" dxf="1">
    <nc r="A178" t="inlineStr">
      <is>
        <t>Непрограммные расходы</t>
      </is>
    </nc>
    <odxf>
      <font>
        <b val="0"/>
        <i val="0"/>
        <color indexed="8"/>
        <name val="Times New Roman"/>
        <family val="1"/>
      </font>
      <alignment horizontal="left" vertical="center"/>
    </odxf>
    <ndxf>
      <font>
        <b/>
        <i/>
        <color indexed="8"/>
        <name val="Times New Roman CYR"/>
        <family val="1"/>
      </font>
      <alignment horizontal="general" vertical="top"/>
    </ndxf>
  </rcc>
  <rcc rId="6486" sId="1">
    <nc r="B178" t="inlineStr">
      <is>
        <t>968</t>
      </is>
    </nc>
  </rcc>
  <rcc rId="6487" sId="1">
    <nc r="C178" t="inlineStr">
      <is>
        <t>08</t>
      </is>
    </nc>
  </rcc>
  <rcc rId="6488" sId="1">
    <nc r="D178" t="inlineStr">
      <is>
        <t>01</t>
      </is>
    </nc>
  </rcc>
  <rcc rId="6489" sId="1">
    <nc r="E178" t="inlineStr">
      <is>
        <t>99900 00000</t>
      </is>
    </nc>
  </rcc>
  <rcc rId="6490" sId="1">
    <nc r="G178">
      <f>G179</f>
    </nc>
  </rcc>
  <rfmt sheetId="1" sqref="B178:G178" start="0" length="2147483647">
    <dxf>
      <font>
        <i/>
      </font>
    </dxf>
  </rfmt>
  <rfmt sheetId="1" sqref="B178:G178" start="0" length="2147483647">
    <dxf>
      <font>
        <b/>
      </font>
    </dxf>
  </rfmt>
  <rrc rId="6491" sId="1" ref="A178:XFD178" action="insertRow">
    <undo index="65535" exp="area" ref3D="1" dr="$A$498:$XFD$498" dn="Z_B67934D4_E797_41BD_A015_871403995F47_.wvu.Rows" sId="1"/>
    <undo index="65535" exp="area" ref3D="1" dr="$A$471:$XFD$471" dn="Z_B67934D4_E797_41BD_A015_871403995F47_.wvu.Rows" sId="1"/>
    <undo index="65535" exp="area" ref3D="1" dr="$A$442:$XFD$442" dn="Z_B67934D4_E797_41BD_A015_871403995F47_.wvu.Rows" sId="1"/>
    <undo index="65535" exp="area" ref3D="1" dr="$A$424:$XFD$425" dn="Z_B67934D4_E797_41BD_A015_871403995F47_.wvu.Rows" sId="1"/>
    <undo index="65535" exp="area" ref3D="1" dr="$A$414:$XFD$415" dn="Z_B67934D4_E797_41BD_A015_871403995F47_.wvu.Rows" sId="1"/>
    <undo index="65535" exp="area" ref3D="1" dr="$A$376:$XFD$380" dn="Z_B67934D4_E797_41BD_A015_871403995F47_.wvu.Rows" sId="1"/>
  </rrc>
  <rcc rId="6492" sId="1" odxf="1" dxf="1">
    <nc r="B178" t="inlineStr">
      <is>
        <t>968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cc rId="6493" sId="1" odxf="1" dxf="1">
    <nc r="C178" t="inlineStr">
      <is>
        <t>08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cc rId="6494" sId="1" odxf="1" dxf="1">
    <nc r="D178" t="inlineStr">
      <is>
        <t>01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cc rId="6495" sId="1">
    <nc r="G178">
      <f>G179</f>
    </nc>
  </rcc>
  <rfmt sheetId="1" sqref="G178" start="0" length="2147483647">
    <dxf>
      <font>
        <i/>
      </font>
    </dxf>
  </rfmt>
  <rfmt sheetId="1" sqref="G178" start="0" length="2147483647">
    <dxf>
      <font>
        <b/>
      </font>
    </dxf>
  </rfmt>
  <rcc rId="6496" sId="1" odxf="1" dxf="1">
    <nc r="B177" t="inlineStr">
      <is>
        <t>968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cc rId="6497" sId="1" odxf="1" dxf="1">
    <nc r="C177" t="inlineStr">
      <is>
        <t>08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cc rId="6498" sId="1">
    <nc r="G177">
      <f>G178</f>
    </nc>
  </rcc>
  <rfmt sheetId="1" sqref="G177" start="0" length="2147483647">
    <dxf>
      <font>
        <b/>
      </font>
    </dxf>
  </rfmt>
  <rfmt sheetId="1" sqref="B177:C177" start="0" length="2147483647">
    <dxf>
      <font>
        <i val="0"/>
      </font>
    </dxf>
  </rfmt>
  <rcc rId="6499" sId="1">
    <nc r="A178" t="inlineStr">
      <is>
        <t>Культура</t>
      </is>
    </nc>
  </rcc>
  <rfmt sheetId="1" sqref="A178" start="0" length="2147483647">
    <dxf>
      <font>
        <b/>
        <charset val="204"/>
      </font>
    </dxf>
  </rfmt>
  <rfmt sheetId="1" sqref="A178" start="0" length="2147483647">
    <dxf>
      <font>
        <i/>
      </font>
    </dxf>
  </rfmt>
  <rcc rId="6500" sId="1">
    <nc r="A177" t="inlineStr">
      <is>
        <t>КУЛЬТУРА, КИНЕМАТОГРАФИЯ</t>
      </is>
    </nc>
  </rcc>
  <rfmt sheetId="1" sqref="A177" start="0" length="2147483647">
    <dxf>
      <font>
        <b/>
        <charset val="204"/>
      </font>
    </dxf>
  </rfmt>
  <rfmt sheetId="1" sqref="A177:XFD177">
    <dxf>
      <fill>
        <patternFill>
          <bgColor rgb="FF66FFFF"/>
        </patternFill>
      </fill>
    </dxf>
  </rfmt>
  <rfmt sheetId="1" sqref="A178:XFD178">
    <dxf>
      <fill>
        <patternFill>
          <bgColor rgb="FFCCFFFF"/>
        </patternFill>
      </fill>
    </dxf>
  </rfmt>
  <rcc rId="6501" sId="1">
    <oc r="G32">
      <f>G33+G117+G123+G148+G182+G170</f>
    </oc>
    <nc r="G32">
      <f>G33+G117+G123+G148+G182+G170+G177</f>
    </nc>
  </rcc>
  <rcv guid="{73FC67B9-3A5E-4402-A781-D3BF0209130F}" action="delete"/>
  <rdn rId="0" localSheetId="1" customView="1" name="Z_73FC67B9_3A5E_4402_A781_D3BF0209130F_.wvu.PrintArea" hidden="1" oldHidden="1" comment="" oldComment="">
    <formula>Ведом.структура!$A$1:$G$554</formula>
    <oldFormula>Ведом.структура!$A$1:$G$554</oldFormula>
  </rdn>
  <rdn rId="0" localSheetId="1" customView="1" name="Z_73FC67B9_3A5E_4402_A781_D3BF0209130F_.wvu.FilterData" hidden="1" oldHidden="1" comment="" oldComment="">
    <formula>Ведом.структура!$A$13:$J$552</formula>
    <oldFormula>Ведом.структура!$A$13:$J$552</oldFormula>
  </rdn>
  <rcv guid="{73FC67B9-3A5E-4402-A781-D3BF0209130F}" action="add"/>
</revisions>
</file>

<file path=xl/revisions/revisionLog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504" sId="1" ref="A365:XFD365" action="insertRow">
    <undo index="65535" exp="area" ref3D="1" dr="$A$505:$XFD$505" dn="Z_B67934D4_E797_41BD_A015_871403995F47_.wvu.Rows" sId="1"/>
    <undo index="65535" exp="area" ref3D="1" dr="$A$478:$XFD$478" dn="Z_B67934D4_E797_41BD_A015_871403995F47_.wvu.Rows" sId="1"/>
    <undo index="65535" exp="area" ref3D="1" dr="$A$449:$XFD$449" dn="Z_B67934D4_E797_41BD_A015_871403995F47_.wvu.Rows" sId="1"/>
    <undo index="65535" exp="area" ref3D="1" dr="$A$431:$XFD$432" dn="Z_B67934D4_E797_41BD_A015_871403995F47_.wvu.Rows" sId="1"/>
    <undo index="65535" exp="area" ref3D="1" dr="$A$421:$XFD$422" dn="Z_B67934D4_E797_41BD_A015_871403995F47_.wvu.Rows" sId="1"/>
    <undo index="65535" exp="area" ref3D="1" dr="$A$383:$XFD$387" dn="Z_B67934D4_E797_41BD_A015_871403995F47_.wvu.Rows" sId="1"/>
  </rrc>
  <rcc rId="6505" sId="1">
    <nc r="A365" t="inlineStr">
      <is>
        <t>Иные выплаты персоналу государственных (муниципальных) органов, за исключением фонда оплаты труда</t>
      </is>
    </nc>
  </rcc>
  <rcc rId="6506" sId="1" numFmtId="4">
    <oc r="G364">
      <v>4289.7</v>
    </oc>
    <nc r="G364">
      <v>4491.7</v>
    </nc>
  </rcc>
  <rcc rId="6507" sId="1">
    <nc r="C365" t="inlineStr">
      <is>
        <t>01</t>
      </is>
    </nc>
  </rcc>
  <rcc rId="6508" sId="1">
    <nc r="D365" t="inlineStr">
      <is>
        <t>13</t>
      </is>
    </nc>
  </rcc>
  <rcc rId="6509" sId="1">
    <nc r="E365" t="inlineStr">
      <is>
        <t>04102 81020</t>
      </is>
    </nc>
  </rcc>
  <rcc rId="6510" sId="1">
    <nc r="F365" t="inlineStr">
      <is>
        <t>122</t>
      </is>
    </nc>
  </rcc>
  <rcc rId="6511" sId="1" numFmtId="4">
    <nc r="G365">
      <v>10</v>
    </nc>
  </rcc>
  <rcc rId="6512" sId="1" numFmtId="4">
    <oc r="G366">
      <v>1295.5</v>
    </oc>
    <nc r="G366">
      <v>1356.5</v>
    </nc>
  </rcc>
  <rcc rId="6513" sId="1">
    <nc r="B365" t="inlineStr">
      <is>
        <t>971</t>
      </is>
    </nc>
  </rcc>
  <rcc rId="6514" sId="1" numFmtId="4">
    <oc r="G368">
      <v>50</v>
    </oc>
    <nc r="G368">
      <v>193</v>
    </nc>
  </rcc>
  <rcc rId="6515" sId="1" numFmtId="4">
    <oc r="G369">
      <v>50</v>
    </oc>
    <nc r="G369">
      <v>19.2</v>
    </nc>
  </rcc>
  <rcc rId="6516" sId="1" numFmtId="4">
    <oc r="G372">
      <v>200</v>
    </oc>
    <nc r="G372">
      <f>280+350</f>
    </nc>
  </rcc>
</revisions>
</file>

<file path=xl/revisions/revisionLog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517" sId="1" ref="A404:XFD404" action="insertRow">
    <undo index="65535" exp="area" ref3D="1" dr="$A$510:$XFD$510" dn="Z_B67934D4_E797_41BD_A015_871403995F47_.wvu.Rows" sId="1"/>
    <undo index="65535" exp="area" ref3D="1" dr="$A$483:$XFD$483" dn="Z_B67934D4_E797_41BD_A015_871403995F47_.wvu.Rows" sId="1"/>
    <undo index="65535" exp="area" ref3D="1" dr="$A$454:$XFD$454" dn="Z_B67934D4_E797_41BD_A015_871403995F47_.wvu.Rows" sId="1"/>
    <undo index="65535" exp="area" ref3D="1" dr="$A$436:$XFD$437" dn="Z_B67934D4_E797_41BD_A015_871403995F47_.wvu.Rows" sId="1"/>
    <undo index="65535" exp="area" ref3D="1" dr="$A$426:$XFD$427" dn="Z_B67934D4_E797_41BD_A015_871403995F47_.wvu.Rows" sId="1"/>
  </rrc>
  <rrc rId="6518" sId="1" ref="A404:XFD406" action="insertRow">
    <undo index="65535" exp="area" ref3D="1" dr="$A$511:$XFD$511" dn="Z_B67934D4_E797_41BD_A015_871403995F47_.wvu.Rows" sId="1"/>
    <undo index="65535" exp="area" ref3D="1" dr="$A$484:$XFD$484" dn="Z_B67934D4_E797_41BD_A015_871403995F47_.wvu.Rows" sId="1"/>
    <undo index="65535" exp="area" ref3D="1" dr="$A$455:$XFD$455" dn="Z_B67934D4_E797_41BD_A015_871403995F47_.wvu.Rows" sId="1"/>
    <undo index="65535" exp="area" ref3D="1" dr="$A$437:$XFD$438" dn="Z_B67934D4_E797_41BD_A015_871403995F47_.wvu.Rows" sId="1"/>
    <undo index="65535" exp="area" ref3D="1" dr="$A$427:$XFD$428" dn="Z_B67934D4_E797_41BD_A015_871403995F47_.wvu.Rows" sId="1"/>
  </rrc>
  <rrc rId="6519" sId="1" ref="A404:XFD404" action="insertRow">
    <undo index="65535" exp="area" ref3D="1" dr="$A$514:$XFD$514" dn="Z_B67934D4_E797_41BD_A015_871403995F47_.wvu.Rows" sId="1"/>
    <undo index="65535" exp="area" ref3D="1" dr="$A$487:$XFD$487" dn="Z_B67934D4_E797_41BD_A015_871403995F47_.wvu.Rows" sId="1"/>
    <undo index="65535" exp="area" ref3D="1" dr="$A$458:$XFD$458" dn="Z_B67934D4_E797_41BD_A015_871403995F47_.wvu.Rows" sId="1"/>
    <undo index="65535" exp="area" ref3D="1" dr="$A$440:$XFD$441" dn="Z_B67934D4_E797_41BD_A015_871403995F47_.wvu.Rows" sId="1"/>
    <undo index="65535" exp="area" ref3D="1" dr="$A$430:$XFD$431" dn="Z_B67934D4_E797_41BD_A015_871403995F47_.wvu.Rows" sId="1"/>
  </rrc>
  <rm rId="6520" sheetId="1" source="A438:XFD438" destination="A408:XFD408" sourceSheetId="1">
    <rfmt sheetId="1" xfDxf="1" sqref="A408:XFD408" start="0" length="0">
      <dxf>
        <font>
          <name val="Times New Roman CYR"/>
          <family val="1"/>
        </font>
        <alignment wrapText="1"/>
      </dxf>
    </rfmt>
    <rfmt sheetId="1" sqref="A408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0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0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0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08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cc rId="6521" sId="1">
    <oc r="E408" t="inlineStr">
      <is>
        <t>08201 L5760</t>
      </is>
    </oc>
    <nc r="E408" t="inlineStr">
      <is>
        <t>99900 L5760</t>
      </is>
    </nc>
  </rcc>
  <rcc rId="6522" sId="1">
    <oc r="B408" t="inlineStr">
      <is>
        <t>973</t>
      </is>
    </oc>
    <nc r="B408" t="inlineStr">
      <is>
        <t>971</t>
      </is>
    </nc>
  </rcc>
  <rcc rId="6523" sId="1">
    <oc r="G437">
      <f>G408</f>
    </oc>
    <nc r="G437"/>
  </rcc>
  <rcc rId="6524" sId="1" odxf="1" dxf="1">
    <nc r="A407" t="inlineStr">
      <is>
        <t>На обеспечение комплексного развития сельских территорий</t>
      </is>
    </nc>
    <odxf>
      <font>
        <i val="0"/>
        <color indexed="8"/>
        <name val="Times New Roman"/>
        <family val="1"/>
      </font>
      <fill>
        <patternFill patternType="solid"/>
      </fill>
    </odxf>
    <ndxf>
      <font>
        <i/>
        <color indexed="8"/>
        <name val="Times New Roman"/>
        <family val="1"/>
      </font>
      <fill>
        <patternFill patternType="none"/>
      </fill>
    </ndxf>
  </rcc>
  <rrc rId="6525" sId="1" ref="A437:XFD437" action="deleteRow">
    <undo index="65535" exp="ref" v="1" dr="G436" r="G433" sId="1"/>
    <undo index="65535" exp="area" ref3D="1" dr="$A$515:$XFD$515" dn="Z_B67934D4_E797_41BD_A015_871403995F47_.wvu.Rows" sId="1"/>
    <undo index="65535" exp="area" ref3D="1" dr="$A$488:$XFD$488" dn="Z_B67934D4_E797_41BD_A015_871403995F47_.wvu.Rows" sId="1"/>
    <undo index="65535" exp="area" ref3D="1" dr="$A$459:$XFD$459" dn="Z_B67934D4_E797_41BD_A015_871403995F47_.wvu.Rows" sId="1"/>
    <undo index="65535" exp="area" ref3D="1" dr="$A$441:$XFD$442" dn="Z_B67934D4_E797_41BD_A015_871403995F47_.wvu.Rows" sId="1"/>
    <rfmt sheetId="1" xfDxf="1" sqref="A437:XFD437" start="0" length="0">
      <dxf>
        <font>
          <i/>
          <name val="Times New Roman CYR"/>
          <family val="1"/>
        </font>
        <alignment wrapText="1"/>
      </dxf>
    </rfmt>
    <rcc rId="0" sId="1" dxf="1">
      <nc r="A437" t="inlineStr">
        <is>
          <t>На обеспечение комплексного развития сельских территорий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7" t="inlineStr">
        <is>
          <t>973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7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7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37" t="inlineStr">
        <is>
          <t>08201 L5760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3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37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526" sId="1" ref="A437:XFD437" action="deleteRow">
    <undo index="65535" exp="area" ref3D="1" dr="$A$514:$XFD$514" dn="Z_B67934D4_E797_41BD_A015_871403995F47_.wvu.Rows" sId="1"/>
    <undo index="65535" exp="area" ref3D="1" dr="$A$487:$XFD$487" dn="Z_B67934D4_E797_41BD_A015_871403995F47_.wvu.Rows" sId="1"/>
    <undo index="65535" exp="area" ref3D="1" dr="$A$458:$XFD$458" dn="Z_B67934D4_E797_41BD_A015_871403995F47_.wvu.Rows" sId="1"/>
    <undo index="65535" exp="area" ref3D="1" dr="$A$440:$XFD$441" dn="Z_B67934D4_E797_41BD_A015_871403995F47_.wvu.Rows" sId="1"/>
    <rfmt sheetId="1" xfDxf="1" sqref="A437:XFD437" start="0" length="0">
      <dxf>
        <font>
          <name val="Times New Roman CYR"/>
          <family val="1"/>
        </font>
        <alignment wrapText="1"/>
      </dxf>
    </rfmt>
  </rrc>
  <rrc rId="6527" sId="1" ref="A437:XFD437" action="deleteRow">
    <undo index="65535" exp="area" ref3D="1" dr="$A$513:$XFD$513" dn="Z_B67934D4_E797_41BD_A015_871403995F47_.wvu.Rows" sId="1"/>
    <undo index="65535" exp="area" ref3D="1" dr="$A$486:$XFD$486" dn="Z_B67934D4_E797_41BD_A015_871403995F47_.wvu.Rows" sId="1"/>
    <undo index="65535" exp="area" ref3D="1" dr="$A$457:$XFD$457" dn="Z_B67934D4_E797_41BD_A015_871403995F47_.wvu.Rows" sId="1"/>
    <undo index="65535" exp="area" ref3D="1" dr="$A$439:$XFD$440" dn="Z_B67934D4_E797_41BD_A015_871403995F47_.wvu.Rows" sId="1"/>
    <rfmt sheetId="1" xfDxf="1" sqref="A437:XFD437" start="0" length="0"/>
  </rrc>
  <rcc rId="6528" sId="1">
    <oc r="G434">
      <f>G435+G437+#REF!</f>
    </oc>
    <nc r="G434">
      <f>G435+G437</f>
    </nc>
  </rcc>
  <rcc rId="6529" sId="1">
    <nc r="B407" t="inlineStr">
      <is>
        <t>971</t>
      </is>
    </nc>
  </rcc>
  <rcc rId="6530" sId="1">
    <nc r="C407" t="inlineStr">
      <is>
        <t>08</t>
      </is>
    </nc>
  </rcc>
  <rcc rId="6531" sId="1">
    <nc r="D407" t="inlineStr">
      <is>
        <t>01</t>
      </is>
    </nc>
  </rcc>
  <rcc rId="6532" sId="1">
    <nc r="E407" t="inlineStr">
      <is>
        <t>99900 L5760</t>
      </is>
    </nc>
  </rcc>
  <rfmt sheetId="1" sqref="B407:E407" start="0" length="2147483647">
    <dxf>
      <font>
        <i/>
      </font>
    </dxf>
  </rfmt>
  <rcc rId="6533" sId="1">
    <nc r="G407">
      <f>G408</f>
    </nc>
  </rcc>
  <rfmt sheetId="1" sqref="G407" start="0" length="2147483647">
    <dxf>
      <font>
        <i/>
      </font>
    </dxf>
  </rfmt>
  <rcc rId="6534" sId="1" odxf="1" dxf="1">
    <nc r="A406" t="inlineStr">
      <is>
        <t>Непрограммные расходы</t>
      </is>
    </nc>
    <odxf>
      <font>
        <b val="0"/>
        <color indexed="8"/>
        <name val="Times New Roman"/>
        <family val="1"/>
      </font>
      <fill>
        <patternFill patternType="solid"/>
      </fill>
      <alignment horizontal="left" vertical="center"/>
    </odxf>
    <ndxf>
      <font>
        <b/>
        <color indexed="8"/>
        <name val="Times New Roman"/>
        <family val="1"/>
      </font>
      <fill>
        <patternFill patternType="none"/>
      </fill>
      <alignment horizontal="general" vertical="top"/>
    </ndxf>
  </rcc>
  <rfmt sheetId="1" sqref="A406" start="0" length="2147483647">
    <dxf>
      <font>
        <i/>
      </font>
    </dxf>
  </rfmt>
  <rcc rId="6535" sId="1" odxf="1" dxf="1">
    <nc r="B406" t="inlineStr">
      <is>
        <t>971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536" sId="1" odxf="1" dxf="1">
    <nc r="C406" t="inlineStr">
      <is>
        <t>08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537" sId="1" odxf="1" dxf="1">
    <nc r="D406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406" start="0" length="0">
    <dxf>
      <font>
        <i/>
        <name val="Times New Roman"/>
        <family val="1"/>
      </font>
    </dxf>
  </rfmt>
  <rcc rId="6538" sId="1">
    <nc r="E406" t="inlineStr">
      <is>
        <t>99900 00000</t>
      </is>
    </nc>
  </rcc>
  <rfmt sheetId="1" sqref="B406:G406" start="0" length="2147483647">
    <dxf>
      <font>
        <b/>
      </font>
    </dxf>
  </rfmt>
  <rcc rId="6539" sId="1">
    <nc r="G406">
      <f>G407</f>
    </nc>
  </rcc>
  <rfmt sheetId="1" sqref="G406" start="0" length="2147483647">
    <dxf>
      <font>
        <i/>
      </font>
    </dxf>
  </rfmt>
  <rcc rId="6540" sId="1" odxf="1" dxf="1">
    <nc r="B405" t="inlineStr">
      <is>
        <t>971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cc rId="6541" sId="1" odxf="1" dxf="1">
    <nc r="C405" t="inlineStr">
      <is>
        <t>08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cc rId="6542" sId="1" odxf="1" dxf="1">
    <nc r="D405" t="inlineStr">
      <is>
        <t>01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cc rId="6543" sId="1" odxf="1" dxf="1">
    <nc r="B404" t="inlineStr">
      <is>
        <t>971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cc rId="6544" sId="1" odxf="1" dxf="1">
    <nc r="C404" t="inlineStr">
      <is>
        <t>08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fmt sheetId="1" sqref="B404:C404" start="0" length="2147483647">
    <dxf>
      <font>
        <i val="0"/>
      </font>
    </dxf>
  </rfmt>
  <rcc rId="6545" sId="1">
    <nc r="G405">
      <f>G406</f>
    </nc>
  </rcc>
  <rcc rId="6546" sId="1">
    <nc r="G404">
      <f>G405</f>
    </nc>
  </rcc>
  <rfmt sheetId="1" sqref="G404" start="0" length="2147483647">
    <dxf>
      <font>
        <b/>
      </font>
    </dxf>
  </rfmt>
  <rfmt sheetId="1" sqref="G405" start="0" length="2147483647">
    <dxf>
      <font>
        <b/>
      </font>
    </dxf>
  </rfmt>
  <rfmt sheetId="1" sqref="G405" start="0" length="2147483647">
    <dxf>
      <font>
        <i/>
      </font>
    </dxf>
  </rfmt>
  <rcc rId="6547" sId="1">
    <nc r="A405" t="inlineStr">
      <is>
        <t>Культура</t>
      </is>
    </nc>
  </rcc>
  <rfmt sheetId="1" sqref="A405" start="0" length="2147483647">
    <dxf>
      <font>
        <b/>
      </font>
    </dxf>
  </rfmt>
  <rfmt sheetId="1" sqref="A405" start="0" length="2147483647">
    <dxf>
      <font>
        <i/>
      </font>
    </dxf>
  </rfmt>
  <rcc rId="6548" sId="1">
    <nc r="A404" t="inlineStr">
      <is>
        <t>КУЛЬТУРА, КИНЕМАТОГРАФИЯ</t>
      </is>
    </nc>
  </rcc>
  <rfmt sheetId="1" sqref="A404" start="0" length="2147483647">
    <dxf>
      <font>
        <b/>
      </font>
    </dxf>
  </rfmt>
  <rfmt sheetId="1" sqref="A404" start="0" length="2147483647">
    <dxf>
      <font>
        <i/>
      </font>
    </dxf>
  </rfmt>
  <rfmt sheetId="1" sqref="A404" start="0" length="2147483647">
    <dxf>
      <font>
        <i val="0"/>
      </font>
    </dxf>
  </rfmt>
  <rfmt sheetId="1" sqref="A405:XFD405">
    <dxf>
      <fill>
        <patternFill>
          <bgColor rgb="FFCCFFFF"/>
        </patternFill>
      </fill>
    </dxf>
  </rfmt>
  <rfmt sheetId="1" sqref="A404:XFD404">
    <dxf>
      <fill>
        <patternFill>
          <bgColor rgb="FF66FFFF"/>
        </patternFill>
      </fill>
    </dxf>
  </rfmt>
  <rcc rId="6549" sId="1">
    <oc r="G357">
      <f>G358+G376+G399</f>
    </oc>
    <nc r="G357">
      <f>G358+G376+G399+G404</f>
    </nc>
  </rcc>
  <rdn rId="0" localSheetId="2" customView="1" name="Z_73FC67B9_3A5E_4402_A781_D3BF0209130F_.wvu.PrintArea" hidden="1"/>
  <rdn rId="0" localSheetId="2" customView="1" name="Z_73FC67B9_3A5E_4402_A781_D3BF0209130F_.wvu.FilterData" hidden="1"/>
  <rcv guid="{73FC67B9-3A5E-4402-A781-D3BF0209130F}" action="delete"/>
  <rdn rId="0" localSheetId="1" customView="1" name="Z_73FC67B9_3A5E_4402_A781_D3BF0209130F_.wvu.PrintArea" hidden="1" oldHidden="1" comment="" oldComment="">
    <formula>Ведом.структура!$A$1:$G$557</formula>
    <oldFormula>Ведом.структура!$A$1:$G$557</oldFormula>
  </rdn>
  <rdn rId="0" localSheetId="1" customView="1" name="Z_73FC67B9_3A5E_4402_A781_D3BF0209130F_.wvu.FilterData" hidden="1" oldHidden="1" comment="" oldComment="">
    <formula>Ведом.структура!$A$13:$J$555</formula>
    <oldFormula>Ведом.структура!$A$13:$J$555</oldFormula>
  </rdn>
  <rcv guid="{73FC67B9-3A5E-4402-A781-D3BF0209130F}" action="add"/>
</revisions>
</file>

<file path=xl/revisions/revisionLog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54" sId="1" odxf="1" dxf="1">
    <oc r="A180" t="inlineStr">
      <is>
        <t>На обеспечение комплексного развития сельских территорий</t>
      </is>
    </oc>
    <nc r="A180" t="inlineStr">
      <is>
        <t>Обеспечение комплексного развития сельских территорий</t>
      </is>
    </nc>
    <odxf>
      <font>
        <color indexed="8"/>
        <name val="Times New Roman"/>
        <family val="1"/>
      </font>
      <border outline="0">
        <left style="thin">
          <color indexed="64"/>
        </left>
      </border>
    </odxf>
    <ndxf>
      <font>
        <color indexed="8"/>
        <name val="Times New Roman CYR"/>
        <family val="1"/>
      </font>
      <border outline="0">
        <left style="medium">
          <color indexed="64"/>
        </left>
      </border>
    </ndxf>
  </rcc>
</revisions>
</file>

<file path=xl/revisions/revisionLog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55" sId="1">
    <oc r="G381">
      <f>88690.2</f>
    </oc>
    <nc r="G381"/>
  </rcc>
  <rrc rId="6556" sId="1" ref="A380:XFD380" action="deleteRow">
    <undo index="65535" exp="ref" v="1" dr="G380" r="G379" sId="1"/>
    <undo index="65535" exp="area" ref3D="1" dr="$A$513:$XFD$513" dn="Z_B67934D4_E797_41BD_A015_871403995F47_.wvu.Rows" sId="1"/>
    <undo index="65535" exp="area" ref3D="1" dr="$A$486:$XFD$486" dn="Z_B67934D4_E797_41BD_A015_871403995F47_.wvu.Rows" sId="1"/>
    <undo index="65535" exp="area" ref3D="1" dr="$A$457:$XFD$457" dn="Z_B67934D4_E797_41BD_A015_871403995F47_.wvu.Rows" sId="1"/>
    <undo index="65535" exp="area" ref3D="1" dr="$A$439:$XFD$440" dn="Z_B67934D4_E797_41BD_A015_871403995F47_.wvu.Rows" sId="1"/>
    <undo index="65535" exp="area" ref3D="1" dr="$A$432:$XFD$433" dn="Z_B67934D4_E797_41BD_A015_871403995F47_.wvu.Rows" sId="1"/>
    <undo index="65535" exp="area" ref3D="1" dr="$A$389:$XFD$393" dn="Z_B67934D4_E797_41BD_A015_871403995F47_.wvu.Rows" sId="1"/>
    <rfmt sheetId="1" xfDxf="1" sqref="A380:XFD380" start="0" length="0">
      <dxf>
        <font>
          <name val="Times New Roman CYR"/>
          <family val="1"/>
        </font>
        <alignment wrapText="1"/>
      </dxf>
    </rfmt>
    <rcc rId="0" sId="1" dxf="1">
      <nc r="A380" t="inlineStr">
        <is>
          <t>Развитие транспортной инфраструктуры на сельских территориях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80" t="inlineStr">
        <is>
          <t>971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80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80" t="inlineStr">
        <is>
          <t>09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80" t="inlineStr">
        <is>
          <t>11001 R3720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80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80">
        <f>G381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6557" sId="1" ref="A380:XFD380" action="deleteRow">
    <undo index="65535" exp="area" ref3D="1" dr="$A$512:$XFD$512" dn="Z_B67934D4_E797_41BD_A015_871403995F47_.wvu.Rows" sId="1"/>
    <undo index="65535" exp="area" ref3D="1" dr="$A$485:$XFD$485" dn="Z_B67934D4_E797_41BD_A015_871403995F47_.wvu.Rows" sId="1"/>
    <undo index="65535" exp="area" ref3D="1" dr="$A$456:$XFD$456" dn="Z_B67934D4_E797_41BD_A015_871403995F47_.wvu.Rows" sId="1"/>
    <undo index="65535" exp="area" ref3D="1" dr="$A$438:$XFD$439" dn="Z_B67934D4_E797_41BD_A015_871403995F47_.wvu.Rows" sId="1"/>
    <undo index="65535" exp="area" ref3D="1" dr="$A$431:$XFD$432" dn="Z_B67934D4_E797_41BD_A015_871403995F47_.wvu.Rows" sId="1"/>
    <undo index="65535" exp="area" ref3D="1" dr="$A$388:$XFD$392" dn="Z_B67934D4_E797_41BD_A015_871403995F47_.wvu.Rows" sId="1"/>
    <rfmt sheetId="1" xfDxf="1" sqref="A380:XFD380" start="0" length="0">
      <dxf>
        <font>
          <name val="Times New Roman CYR"/>
          <family val="1"/>
        </font>
        <alignment wrapText="1"/>
      </dxf>
    </rfmt>
    <rcc rId="0" sId="1" dxf="1">
      <nc r="A380" t="inlineStr">
        <is>
          <t>Субсидии автономным учреждениям на иные цели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80" t="inlineStr">
        <is>
          <t>971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80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80" t="inlineStr">
        <is>
          <t>09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80" t="inlineStr">
        <is>
          <t>11001 R3720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80" t="inlineStr">
        <is>
          <t>622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80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6558" sId="1">
    <oc r="G379">
      <f>G384+G380+#REF!+G382</f>
    </oc>
    <nc r="G379">
      <f>G384+G380+G382</f>
    </nc>
  </rc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5">
  <userInfo guid="{01E1EA4E-B63F-4454-9503-89D8C89A3E55}" name="Пользователь" id="-1702017227" dateTime="2022-11-07T08:17:41"/>
  <userInfo guid="{5F2FAE13-995E-4F4F-98A7-97526ED58C0C}" name="Пользователь" id="-1702018241" dateTime="2022-11-07T13:35:41"/>
  <userInfo guid="{E9BFD1D0-6245-4682-9D83-50C713D966D0}" name="Пользователь" id="-1701973389" dateTime="2022-12-21T19:10:16"/>
  <userInfo guid="{B1CDB455-7A6A-42DF-B778-B16744239AC2}" name="Пользователь" id="-1702022541" dateTime="2022-12-22T10:40:03"/>
  <userInfo guid="{0A67F5D8-2F8F-4875-8E2F-7212B24CEA26}" name="Пользователь" id="-1701983398" dateTime="2023-01-11T15:04:40"/>
  <userInfo guid="{0A67F5D8-2F8F-4875-8E2F-7212B24CEA26}" name="Пользователь" id="-1701990379" dateTime="2023-01-11T17:44:03"/>
  <userInfo guid="{371845A0-FBE9-4C8C-AEA3-19AE9A6FE7DF}" name="Пользователь" id="-1702012991" dateTime="2023-10-25T14:17:07"/>
  <userInfo guid="{A3EADE57-AD59-4964-AABD-30AC2793D7F3}" name="БутытоваСГ" id="-554960771" dateTime="2024-11-01T08:28:18"/>
  <userInfo guid="{3EA8C374-5D66-4163-9F41-AD60B1BE54D9}" name="Светлана В. Ботоева" id="-462018453" dateTime="2025-01-09T08:49:16"/>
  <userInfo guid="{FE58BB58-F36A-4461-9F15-F798E23804A0}" name="БутытоваСГ" id="-555018675" dateTime="2025-02-20T15:53:01"/>
  <userInfo guid="{FE58BB58-F36A-4461-9F15-F798E23804A0}" name="БутытоваСГ" id="-554965751" dateTime="2025-02-20T16:42:05"/>
  <userInfo guid="{FE58BB58-F36A-4461-9F15-F798E23804A0}" name="БутытоваСГ" id="-555012568" dateTime="2025-02-21T10:29:25"/>
  <userInfo guid="{B713B820-D96E-43A3-AA2B-6CFD535A1E33}" name="БутытоваСГ" id="-554974295" dateTime="2025-02-21T10:57:06"/>
  <userInfo guid="{73BB7209-236D-4E4C-A191-5EAC3D9AC335}" name="Пользователь" id="-1702029700" dateTime="2025-02-24T09:02:07"/>
  <userInfo guid="{973A8986-A6D2-4F54-94D2-0AA0098CB6A7}" name="БутытоваСГ" id="-554979183" dateTime="2025-03-27T08:49:00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L733"/>
  <sheetViews>
    <sheetView tabSelected="1" view="pageBreakPreview" zoomScaleNormal="100" zoomScaleSheetLayoutView="100" workbookViewId="0">
      <selection activeCell="G4" sqref="G4"/>
    </sheetView>
  </sheetViews>
  <sheetFormatPr defaultRowHeight="12.75" x14ac:dyDescent="0.2"/>
  <cols>
    <col min="1" max="1" width="51.42578125" style="1" customWidth="1"/>
    <col min="2" max="2" width="5.7109375" style="1" customWidth="1"/>
    <col min="3" max="3" width="7" style="1" customWidth="1"/>
    <col min="4" max="4" width="5.7109375" style="1" customWidth="1"/>
    <col min="5" max="5" width="13.5703125" style="1" customWidth="1"/>
    <col min="6" max="6" width="13.7109375" style="1" customWidth="1"/>
    <col min="7" max="7" width="19.140625" style="1" customWidth="1"/>
    <col min="8" max="8" width="12" style="1" customWidth="1"/>
    <col min="9" max="9" width="9.140625" style="1"/>
    <col min="10" max="10" width="11.7109375" style="1" bestFit="1" customWidth="1"/>
    <col min="11" max="16384" width="9.140625" style="1"/>
  </cols>
  <sheetData>
    <row r="1" spans="1:7" x14ac:dyDescent="0.2">
      <c r="G1" s="3" t="s">
        <v>643</v>
      </c>
    </row>
    <row r="2" spans="1:7" x14ac:dyDescent="0.2">
      <c r="G2" s="3" t="s">
        <v>559</v>
      </c>
    </row>
    <row r="3" spans="1:7" x14ac:dyDescent="0.2">
      <c r="G3" s="3" t="s">
        <v>644</v>
      </c>
    </row>
    <row r="5" spans="1:7" ht="12.75" customHeight="1" x14ac:dyDescent="0.2">
      <c r="A5" s="43"/>
      <c r="B5" s="43"/>
      <c r="C5" s="43"/>
      <c r="D5" s="2"/>
      <c r="E5" s="2"/>
      <c r="F5" s="32"/>
      <c r="G5" s="3" t="s">
        <v>360</v>
      </c>
    </row>
    <row r="6" spans="1:7" ht="12.75" customHeight="1" x14ac:dyDescent="0.2">
      <c r="A6" s="43"/>
      <c r="B6" s="43"/>
      <c r="C6" s="43"/>
      <c r="D6" s="2"/>
      <c r="E6" s="2"/>
      <c r="F6" s="98"/>
      <c r="G6" s="99" t="s">
        <v>257</v>
      </c>
    </row>
    <row r="7" spans="1:7" ht="12.75" customHeight="1" x14ac:dyDescent="0.2">
      <c r="A7" s="43"/>
      <c r="B7" s="43"/>
      <c r="C7" s="2"/>
      <c r="D7" s="2"/>
      <c r="E7" s="32"/>
      <c r="F7" s="98"/>
      <c r="G7" s="99" t="s">
        <v>258</v>
      </c>
    </row>
    <row r="8" spans="1:7" ht="12.75" customHeight="1" x14ac:dyDescent="0.2">
      <c r="A8" s="43"/>
      <c r="B8" s="43"/>
      <c r="C8" s="2"/>
      <c r="D8" s="2"/>
      <c r="E8" s="32"/>
      <c r="F8" s="98"/>
      <c r="G8" s="99" t="s">
        <v>89</v>
      </c>
    </row>
    <row r="9" spans="1:7" ht="12.75" customHeight="1" x14ac:dyDescent="0.2">
      <c r="A9" s="43"/>
      <c r="B9" s="43"/>
      <c r="C9" s="2"/>
      <c r="D9" s="2"/>
      <c r="E9" s="32"/>
      <c r="F9" s="98"/>
      <c r="G9" s="99" t="s">
        <v>520</v>
      </c>
    </row>
    <row r="10" spans="1:7" ht="12.75" customHeight="1" x14ac:dyDescent="0.2">
      <c r="A10" s="43"/>
      <c r="B10" s="43"/>
      <c r="C10" s="2"/>
      <c r="D10" s="2"/>
      <c r="E10" s="32"/>
      <c r="F10" s="147" t="s">
        <v>521</v>
      </c>
      <c r="G10" s="147"/>
    </row>
    <row r="11" spans="1:7" ht="12.75" customHeight="1" x14ac:dyDescent="0.2">
      <c r="A11" s="43"/>
      <c r="B11" s="43"/>
      <c r="C11" s="2"/>
      <c r="D11" s="2"/>
      <c r="E11" s="32"/>
      <c r="F11" s="98"/>
      <c r="G11" s="3" t="s">
        <v>560</v>
      </c>
    </row>
    <row r="12" spans="1:7" ht="12.75" customHeight="1" x14ac:dyDescent="0.2">
      <c r="A12" s="43"/>
      <c r="B12" s="43"/>
      <c r="C12" s="2"/>
      <c r="D12" s="2"/>
      <c r="E12" s="32"/>
      <c r="F12" s="32"/>
    </row>
    <row r="13" spans="1:7" ht="12.75" customHeight="1" x14ac:dyDescent="0.2">
      <c r="A13" s="43"/>
      <c r="B13" s="43"/>
      <c r="C13" s="2"/>
      <c r="D13" s="2"/>
      <c r="E13" s="32"/>
      <c r="F13" s="32"/>
    </row>
    <row r="14" spans="1:7" ht="18.75" x14ac:dyDescent="0.2">
      <c r="A14" s="148" t="s">
        <v>519</v>
      </c>
      <c r="B14" s="148"/>
      <c r="C14" s="148"/>
      <c r="D14" s="148"/>
      <c r="E14" s="148"/>
      <c r="F14" s="148"/>
      <c r="G14" s="148"/>
    </row>
    <row r="15" spans="1:7" ht="15.75" x14ac:dyDescent="0.25">
      <c r="A15" s="44"/>
      <c r="B15" s="44"/>
      <c r="C15" s="44"/>
      <c r="D15" s="44"/>
      <c r="E15" s="44"/>
      <c r="F15" s="44"/>
      <c r="G15" s="45" t="s">
        <v>143</v>
      </c>
    </row>
    <row r="16" spans="1:7" ht="12.75" customHeight="1" x14ac:dyDescent="0.2">
      <c r="A16" s="152" t="s">
        <v>54</v>
      </c>
      <c r="B16" s="150" t="s">
        <v>126</v>
      </c>
      <c r="C16" s="150" t="s">
        <v>69</v>
      </c>
      <c r="D16" s="151"/>
      <c r="E16" s="151"/>
      <c r="F16" s="151"/>
      <c r="G16" s="149" t="s">
        <v>275</v>
      </c>
    </row>
    <row r="17" spans="1:7" ht="25.5" x14ac:dyDescent="0.2">
      <c r="A17" s="152"/>
      <c r="B17" s="150"/>
      <c r="C17" s="46" t="s">
        <v>65</v>
      </c>
      <c r="D17" s="46" t="s">
        <v>66</v>
      </c>
      <c r="E17" s="46" t="s">
        <v>67</v>
      </c>
      <c r="F17" s="46" t="s">
        <v>68</v>
      </c>
      <c r="G17" s="149"/>
    </row>
    <row r="18" spans="1:7" ht="25.5" x14ac:dyDescent="0.2">
      <c r="A18" s="47" t="s">
        <v>88</v>
      </c>
      <c r="B18" s="48">
        <v>845</v>
      </c>
      <c r="C18" s="48"/>
      <c r="D18" s="48"/>
      <c r="E18" s="48"/>
      <c r="F18" s="48"/>
      <c r="G18" s="49">
        <f>G19</f>
        <v>4557.5986499999999</v>
      </c>
    </row>
    <row r="19" spans="1:7" x14ac:dyDescent="0.2">
      <c r="A19" s="33" t="s">
        <v>109</v>
      </c>
      <c r="B19" s="9">
        <v>845</v>
      </c>
      <c r="C19" s="9" t="s">
        <v>55</v>
      </c>
      <c r="D19" s="9"/>
      <c r="E19" s="9"/>
      <c r="F19" s="9"/>
      <c r="G19" s="50">
        <f>G20</f>
        <v>4557.5986499999999</v>
      </c>
    </row>
    <row r="20" spans="1:7" ht="38.25" x14ac:dyDescent="0.2">
      <c r="A20" s="27" t="s">
        <v>125</v>
      </c>
      <c r="B20" s="8">
        <v>845</v>
      </c>
      <c r="C20" s="8" t="s">
        <v>55</v>
      </c>
      <c r="D20" s="8" t="s">
        <v>70</v>
      </c>
      <c r="E20" s="8"/>
      <c r="F20" s="8"/>
      <c r="G20" s="51">
        <f>G21</f>
        <v>4557.5986499999999</v>
      </c>
    </row>
    <row r="21" spans="1:7" x14ac:dyDescent="0.2">
      <c r="A21" s="34" t="s">
        <v>145</v>
      </c>
      <c r="B21" s="11">
        <v>845</v>
      </c>
      <c r="C21" s="11" t="s">
        <v>55</v>
      </c>
      <c r="D21" s="11" t="s">
        <v>70</v>
      </c>
      <c r="E21" s="11" t="s">
        <v>167</v>
      </c>
      <c r="F21" s="11"/>
      <c r="G21" s="52">
        <f>G25+G22</f>
        <v>4557.5986499999999</v>
      </c>
    </row>
    <row r="22" spans="1:7" s="40" customFormat="1" ht="38.25" x14ac:dyDescent="0.2">
      <c r="A22" s="30" t="s">
        <v>151</v>
      </c>
      <c r="B22" s="4">
        <v>845</v>
      </c>
      <c r="C22" s="4" t="s">
        <v>55</v>
      </c>
      <c r="D22" s="4" t="s">
        <v>70</v>
      </c>
      <c r="E22" s="4" t="s">
        <v>176</v>
      </c>
      <c r="F22" s="4"/>
      <c r="G22" s="5">
        <f>G23+G24</f>
        <v>20.998650000000001</v>
      </c>
    </row>
    <row r="23" spans="1:7" ht="25.5" x14ac:dyDescent="0.2">
      <c r="A23" s="13" t="s">
        <v>165</v>
      </c>
      <c r="B23" s="6" t="s">
        <v>28</v>
      </c>
      <c r="C23" s="6" t="s">
        <v>55</v>
      </c>
      <c r="D23" s="6" t="s">
        <v>70</v>
      </c>
      <c r="E23" s="6" t="s">
        <v>176</v>
      </c>
      <c r="F23" s="6" t="s">
        <v>104</v>
      </c>
      <c r="G23" s="81">
        <v>16.128</v>
      </c>
    </row>
    <row r="24" spans="1:7" ht="38.25" x14ac:dyDescent="0.2">
      <c r="A24" s="13" t="s">
        <v>166</v>
      </c>
      <c r="B24" s="6" t="s">
        <v>28</v>
      </c>
      <c r="C24" s="6" t="s">
        <v>55</v>
      </c>
      <c r="D24" s="6" t="s">
        <v>70</v>
      </c>
      <c r="E24" s="6" t="s">
        <v>176</v>
      </c>
      <c r="F24" s="6" t="s">
        <v>159</v>
      </c>
      <c r="G24" s="81">
        <v>4.8706500000000004</v>
      </c>
    </row>
    <row r="25" spans="1:7" s="41" customFormat="1" ht="38.25" x14ac:dyDescent="0.2">
      <c r="A25" s="16" t="s">
        <v>85</v>
      </c>
      <c r="B25" s="11">
        <v>845</v>
      </c>
      <c r="C25" s="11" t="s">
        <v>55</v>
      </c>
      <c r="D25" s="11" t="s">
        <v>70</v>
      </c>
      <c r="E25" s="11" t="s">
        <v>173</v>
      </c>
      <c r="F25" s="11"/>
      <c r="G25" s="52">
        <f>G26+G32</f>
        <v>4536.5999999999995</v>
      </c>
    </row>
    <row r="26" spans="1:7" ht="25.5" x14ac:dyDescent="0.2">
      <c r="A26" s="28" t="s">
        <v>130</v>
      </c>
      <c r="B26" s="4">
        <v>845</v>
      </c>
      <c r="C26" s="4" t="s">
        <v>55</v>
      </c>
      <c r="D26" s="4" t="s">
        <v>70</v>
      </c>
      <c r="E26" s="4" t="s">
        <v>174</v>
      </c>
      <c r="F26" s="4"/>
      <c r="G26" s="5">
        <f>SUM(G27:G31)</f>
        <v>1870.3</v>
      </c>
    </row>
    <row r="27" spans="1:7" ht="25.5" x14ac:dyDescent="0.2">
      <c r="A27" s="13" t="s">
        <v>165</v>
      </c>
      <c r="B27" s="6">
        <v>845</v>
      </c>
      <c r="C27" s="6" t="s">
        <v>55</v>
      </c>
      <c r="D27" s="6" t="s">
        <v>70</v>
      </c>
      <c r="E27" s="6" t="s">
        <v>174</v>
      </c>
      <c r="F27" s="6" t="s">
        <v>104</v>
      </c>
      <c r="G27" s="81">
        <v>913.2</v>
      </c>
    </row>
    <row r="28" spans="1:7" ht="25.5" x14ac:dyDescent="0.2">
      <c r="A28" s="100" t="s">
        <v>397</v>
      </c>
      <c r="B28" s="6" t="s">
        <v>28</v>
      </c>
      <c r="C28" s="6" t="s">
        <v>55</v>
      </c>
      <c r="D28" s="6" t="s">
        <v>70</v>
      </c>
      <c r="E28" s="6" t="s">
        <v>174</v>
      </c>
      <c r="F28" s="6" t="s">
        <v>398</v>
      </c>
      <c r="G28" s="81">
        <v>100</v>
      </c>
    </row>
    <row r="29" spans="1:7" ht="38.25" x14ac:dyDescent="0.2">
      <c r="A29" s="13" t="s">
        <v>166</v>
      </c>
      <c r="B29" s="6">
        <v>845</v>
      </c>
      <c r="C29" s="6" t="s">
        <v>55</v>
      </c>
      <c r="D29" s="6" t="s">
        <v>70</v>
      </c>
      <c r="E29" s="6" t="s">
        <v>174</v>
      </c>
      <c r="F29" s="6" t="s">
        <v>159</v>
      </c>
      <c r="G29" s="81">
        <v>273.3</v>
      </c>
    </row>
    <row r="30" spans="1:7" ht="25.5" x14ac:dyDescent="0.2">
      <c r="A30" s="13" t="s">
        <v>105</v>
      </c>
      <c r="B30" s="6" t="s">
        <v>28</v>
      </c>
      <c r="C30" s="6" t="s">
        <v>55</v>
      </c>
      <c r="D30" s="6" t="s">
        <v>70</v>
      </c>
      <c r="E30" s="6" t="s">
        <v>174</v>
      </c>
      <c r="F30" s="6" t="s">
        <v>106</v>
      </c>
      <c r="G30" s="81">
        <v>104.69064</v>
      </c>
    </row>
    <row r="31" spans="1:7" x14ac:dyDescent="0.2">
      <c r="A31" s="24" t="s">
        <v>491</v>
      </c>
      <c r="B31" s="6">
        <v>845</v>
      </c>
      <c r="C31" s="6" t="s">
        <v>55</v>
      </c>
      <c r="D31" s="6" t="s">
        <v>70</v>
      </c>
      <c r="E31" s="6" t="s">
        <v>174</v>
      </c>
      <c r="F31" s="6" t="s">
        <v>107</v>
      </c>
      <c r="G31" s="81">
        <v>479.10935999999998</v>
      </c>
    </row>
    <row r="32" spans="1:7" ht="25.5" x14ac:dyDescent="0.2">
      <c r="A32" s="28" t="s">
        <v>147</v>
      </c>
      <c r="B32" s="4">
        <v>845</v>
      </c>
      <c r="C32" s="4" t="s">
        <v>55</v>
      </c>
      <c r="D32" s="4" t="s">
        <v>70</v>
      </c>
      <c r="E32" s="4" t="s">
        <v>175</v>
      </c>
      <c r="F32" s="4"/>
      <c r="G32" s="5">
        <f>SUM(G33:G35)</f>
        <v>2666.2999999999997</v>
      </c>
    </row>
    <row r="33" spans="1:7" ht="25.5" x14ac:dyDescent="0.2">
      <c r="A33" s="13" t="s">
        <v>165</v>
      </c>
      <c r="B33" s="6">
        <v>845</v>
      </c>
      <c r="C33" s="6" t="s">
        <v>55</v>
      </c>
      <c r="D33" s="6" t="s">
        <v>70</v>
      </c>
      <c r="E33" s="6" t="s">
        <v>175</v>
      </c>
      <c r="F33" s="6" t="s">
        <v>104</v>
      </c>
      <c r="G33" s="81">
        <v>1932.7</v>
      </c>
    </row>
    <row r="34" spans="1:7" ht="51" x14ac:dyDescent="0.2">
      <c r="A34" s="13" t="s">
        <v>371</v>
      </c>
      <c r="B34" s="6">
        <v>845</v>
      </c>
      <c r="C34" s="6" t="s">
        <v>55</v>
      </c>
      <c r="D34" s="6" t="s">
        <v>70</v>
      </c>
      <c r="E34" s="6" t="s">
        <v>175</v>
      </c>
      <c r="F34" s="6" t="s">
        <v>370</v>
      </c>
      <c r="G34" s="81">
        <v>150</v>
      </c>
    </row>
    <row r="35" spans="1:7" ht="38.25" x14ac:dyDescent="0.2">
      <c r="A35" s="13" t="s">
        <v>166</v>
      </c>
      <c r="B35" s="6">
        <v>845</v>
      </c>
      <c r="C35" s="6" t="s">
        <v>55</v>
      </c>
      <c r="D35" s="6" t="s">
        <v>70</v>
      </c>
      <c r="E35" s="6" t="s">
        <v>175</v>
      </c>
      <c r="F35" s="6" t="s">
        <v>159</v>
      </c>
      <c r="G35" s="81">
        <v>583.6</v>
      </c>
    </row>
    <row r="36" spans="1:7" ht="25.5" x14ac:dyDescent="0.2">
      <c r="A36" s="47" t="s">
        <v>86</v>
      </c>
      <c r="B36" s="48">
        <v>968</v>
      </c>
      <c r="C36" s="48"/>
      <c r="D36" s="48"/>
      <c r="E36" s="48"/>
      <c r="F36" s="48"/>
      <c r="G36" s="49">
        <f>G37+G139+G145+G164+G171+G203</f>
        <v>174930.19773000001</v>
      </c>
    </row>
    <row r="37" spans="1:7" x14ac:dyDescent="0.2">
      <c r="A37" s="33" t="s">
        <v>109</v>
      </c>
      <c r="B37" s="9">
        <v>968</v>
      </c>
      <c r="C37" s="9" t="s">
        <v>55</v>
      </c>
      <c r="D37" s="9"/>
      <c r="E37" s="9"/>
      <c r="F37" s="9"/>
      <c r="G37" s="50">
        <f>G38+G44+G57+G61+G53</f>
        <v>74956.851039999994</v>
      </c>
    </row>
    <row r="38" spans="1:7" ht="25.5" x14ac:dyDescent="0.2">
      <c r="A38" s="22" t="s">
        <v>94</v>
      </c>
      <c r="B38" s="8" t="s">
        <v>148</v>
      </c>
      <c r="C38" s="8" t="s">
        <v>55</v>
      </c>
      <c r="D38" s="8" t="s">
        <v>57</v>
      </c>
      <c r="E38" s="8"/>
      <c r="F38" s="8"/>
      <c r="G38" s="51">
        <f>G39</f>
        <v>3147.4</v>
      </c>
    </row>
    <row r="39" spans="1:7" x14ac:dyDescent="0.2">
      <c r="A39" s="16" t="s">
        <v>145</v>
      </c>
      <c r="B39" s="11" t="s">
        <v>148</v>
      </c>
      <c r="C39" s="11" t="s">
        <v>55</v>
      </c>
      <c r="D39" s="11" t="s">
        <v>57</v>
      </c>
      <c r="E39" s="11" t="s">
        <v>167</v>
      </c>
      <c r="F39" s="11"/>
      <c r="G39" s="52">
        <f>G40</f>
        <v>3147.4</v>
      </c>
    </row>
    <row r="40" spans="1:7" s="41" customFormat="1" ht="38.25" x14ac:dyDescent="0.2">
      <c r="A40" s="16" t="s">
        <v>85</v>
      </c>
      <c r="B40" s="11" t="s">
        <v>148</v>
      </c>
      <c r="C40" s="11" t="s">
        <v>55</v>
      </c>
      <c r="D40" s="11" t="s">
        <v>57</v>
      </c>
      <c r="E40" s="11" t="s">
        <v>173</v>
      </c>
      <c r="F40" s="11"/>
      <c r="G40" s="52">
        <f>G41</f>
        <v>3147.4</v>
      </c>
    </row>
    <row r="41" spans="1:7" s="40" customFormat="1" ht="25.5" x14ac:dyDescent="0.2">
      <c r="A41" s="28" t="s">
        <v>138</v>
      </c>
      <c r="B41" s="4" t="s">
        <v>148</v>
      </c>
      <c r="C41" s="4" t="s">
        <v>55</v>
      </c>
      <c r="D41" s="4" t="s">
        <v>57</v>
      </c>
      <c r="E41" s="4" t="s">
        <v>178</v>
      </c>
      <c r="F41" s="4"/>
      <c r="G41" s="5">
        <f>SUM(G42:G43)</f>
        <v>3147.4</v>
      </c>
    </row>
    <row r="42" spans="1:7" ht="25.5" x14ac:dyDescent="0.2">
      <c r="A42" s="13" t="s">
        <v>165</v>
      </c>
      <c r="B42" s="6" t="s">
        <v>148</v>
      </c>
      <c r="C42" s="6" t="s">
        <v>55</v>
      </c>
      <c r="D42" s="6" t="s">
        <v>57</v>
      </c>
      <c r="E42" s="6" t="s">
        <v>178</v>
      </c>
      <c r="F42" s="6" t="s">
        <v>104</v>
      </c>
      <c r="G42" s="81">
        <v>2415.8000000000002</v>
      </c>
    </row>
    <row r="43" spans="1:7" ht="38.25" x14ac:dyDescent="0.2">
      <c r="A43" s="13" t="s">
        <v>166</v>
      </c>
      <c r="B43" s="6" t="s">
        <v>148</v>
      </c>
      <c r="C43" s="6" t="s">
        <v>55</v>
      </c>
      <c r="D43" s="6" t="s">
        <v>57</v>
      </c>
      <c r="E43" s="6" t="s">
        <v>178</v>
      </c>
      <c r="F43" s="6" t="s">
        <v>159</v>
      </c>
      <c r="G43" s="81">
        <v>731.6</v>
      </c>
    </row>
    <row r="44" spans="1:7" ht="44.25" customHeight="1" x14ac:dyDescent="0.2">
      <c r="A44" s="22" t="s">
        <v>556</v>
      </c>
      <c r="B44" s="8">
        <v>968</v>
      </c>
      <c r="C44" s="8" t="s">
        <v>55</v>
      </c>
      <c r="D44" s="8" t="s">
        <v>58</v>
      </c>
      <c r="E44" s="8"/>
      <c r="F44" s="8"/>
      <c r="G44" s="51">
        <f>G45</f>
        <v>15885.004999999999</v>
      </c>
    </row>
    <row r="45" spans="1:7" x14ac:dyDescent="0.2">
      <c r="A45" s="34" t="s">
        <v>145</v>
      </c>
      <c r="B45" s="11" t="s">
        <v>148</v>
      </c>
      <c r="C45" s="11" t="s">
        <v>55</v>
      </c>
      <c r="D45" s="11" t="s">
        <v>58</v>
      </c>
      <c r="E45" s="11" t="s">
        <v>167</v>
      </c>
      <c r="F45" s="11"/>
      <c r="G45" s="52">
        <f>G46</f>
        <v>15885.004999999999</v>
      </c>
    </row>
    <row r="46" spans="1:7" s="41" customFormat="1" ht="38.25" x14ac:dyDescent="0.2">
      <c r="A46" s="16" t="s">
        <v>85</v>
      </c>
      <c r="B46" s="11">
        <v>968</v>
      </c>
      <c r="C46" s="11" t="s">
        <v>71</v>
      </c>
      <c r="D46" s="11" t="s">
        <v>58</v>
      </c>
      <c r="E46" s="11" t="s">
        <v>173</v>
      </c>
      <c r="F46" s="11"/>
      <c r="G46" s="52">
        <f>G47</f>
        <v>15885.004999999999</v>
      </c>
    </row>
    <row r="47" spans="1:7" ht="25.5" x14ac:dyDescent="0.2">
      <c r="A47" s="23" t="s">
        <v>130</v>
      </c>
      <c r="B47" s="4">
        <v>968</v>
      </c>
      <c r="C47" s="4" t="s">
        <v>55</v>
      </c>
      <c r="D47" s="4" t="s">
        <v>58</v>
      </c>
      <c r="E47" s="4" t="s">
        <v>174</v>
      </c>
      <c r="F47" s="4"/>
      <c r="G47" s="5">
        <f>SUM(G48:G52)</f>
        <v>15885.004999999999</v>
      </c>
    </row>
    <row r="48" spans="1:7" ht="25.5" x14ac:dyDescent="0.2">
      <c r="A48" s="13" t="s">
        <v>165</v>
      </c>
      <c r="B48" s="6">
        <v>968</v>
      </c>
      <c r="C48" s="6" t="s">
        <v>55</v>
      </c>
      <c r="D48" s="6" t="s">
        <v>58</v>
      </c>
      <c r="E48" s="6" t="s">
        <v>174</v>
      </c>
      <c r="F48" s="6" t="s">
        <v>104</v>
      </c>
      <c r="G48" s="81">
        <v>12012.2</v>
      </c>
    </row>
    <row r="49" spans="1:8" ht="38.25" x14ac:dyDescent="0.2">
      <c r="A49" s="13" t="s">
        <v>166</v>
      </c>
      <c r="B49" s="6">
        <v>968</v>
      </c>
      <c r="C49" s="6" t="s">
        <v>55</v>
      </c>
      <c r="D49" s="6" t="s">
        <v>58</v>
      </c>
      <c r="E49" s="6" t="s">
        <v>174</v>
      </c>
      <c r="F49" s="6" t="s">
        <v>159</v>
      </c>
      <c r="G49" s="81">
        <v>3629.8</v>
      </c>
    </row>
    <row r="50" spans="1:8" ht="25.5" x14ac:dyDescent="0.2">
      <c r="A50" s="13" t="s">
        <v>105</v>
      </c>
      <c r="B50" s="6" t="s">
        <v>148</v>
      </c>
      <c r="C50" s="6" t="s">
        <v>55</v>
      </c>
      <c r="D50" s="6" t="s">
        <v>58</v>
      </c>
      <c r="E50" s="6" t="s">
        <v>174</v>
      </c>
      <c r="F50" s="6" t="s">
        <v>106</v>
      </c>
      <c r="G50" s="81">
        <v>8.8000000000000007</v>
      </c>
    </row>
    <row r="51" spans="1:8" ht="25.5" x14ac:dyDescent="0.2">
      <c r="A51" s="13" t="s">
        <v>105</v>
      </c>
      <c r="B51" s="6" t="s">
        <v>148</v>
      </c>
      <c r="C51" s="6" t="s">
        <v>55</v>
      </c>
      <c r="D51" s="6" t="s">
        <v>58</v>
      </c>
      <c r="E51" s="6" t="s">
        <v>174</v>
      </c>
      <c r="F51" s="6" t="s">
        <v>399</v>
      </c>
      <c r="G51" s="81">
        <v>98</v>
      </c>
    </row>
    <row r="52" spans="1:8" x14ac:dyDescent="0.2">
      <c r="A52" s="69" t="s">
        <v>300</v>
      </c>
      <c r="B52" s="6">
        <v>968</v>
      </c>
      <c r="C52" s="6" t="s">
        <v>55</v>
      </c>
      <c r="D52" s="6" t="s">
        <v>58</v>
      </c>
      <c r="E52" s="6" t="s">
        <v>174</v>
      </c>
      <c r="F52" s="6" t="s">
        <v>299</v>
      </c>
      <c r="G52" s="81">
        <v>136.20500000000001</v>
      </c>
    </row>
    <row r="53" spans="1:8" x14ac:dyDescent="0.2">
      <c r="A53" s="22" t="s">
        <v>335</v>
      </c>
      <c r="B53" s="8">
        <v>968</v>
      </c>
      <c r="C53" s="8" t="s">
        <v>55</v>
      </c>
      <c r="D53" s="8" t="s">
        <v>60</v>
      </c>
      <c r="E53" s="8"/>
      <c r="F53" s="8"/>
      <c r="G53" s="51">
        <f>G54</f>
        <v>47.9</v>
      </c>
    </row>
    <row r="54" spans="1:8" x14ac:dyDescent="0.2">
      <c r="A54" s="16" t="s">
        <v>145</v>
      </c>
      <c r="B54" s="11" t="s">
        <v>148</v>
      </c>
      <c r="C54" s="11" t="s">
        <v>55</v>
      </c>
      <c r="D54" s="11" t="s">
        <v>60</v>
      </c>
      <c r="E54" s="11" t="s">
        <v>167</v>
      </c>
      <c r="F54" s="11"/>
      <c r="G54" s="52">
        <f>G55</f>
        <v>47.9</v>
      </c>
    </row>
    <row r="55" spans="1:8" ht="38.25" x14ac:dyDescent="0.2">
      <c r="A55" s="29" t="s">
        <v>336</v>
      </c>
      <c r="B55" s="4" t="s">
        <v>148</v>
      </c>
      <c r="C55" s="4" t="s">
        <v>55</v>
      </c>
      <c r="D55" s="4" t="s">
        <v>60</v>
      </c>
      <c r="E55" s="4" t="s">
        <v>337</v>
      </c>
      <c r="F55" s="4"/>
      <c r="G55" s="80">
        <f>G56</f>
        <v>47.9</v>
      </c>
    </row>
    <row r="56" spans="1:8" x14ac:dyDescent="0.2">
      <c r="A56" s="24" t="s">
        <v>491</v>
      </c>
      <c r="B56" s="6" t="s">
        <v>148</v>
      </c>
      <c r="C56" s="6" t="s">
        <v>55</v>
      </c>
      <c r="D56" s="6" t="s">
        <v>60</v>
      </c>
      <c r="E56" s="6" t="s">
        <v>337</v>
      </c>
      <c r="F56" s="6" t="s">
        <v>107</v>
      </c>
      <c r="G56" s="81">
        <v>47.9</v>
      </c>
      <c r="H56" s="1">
        <v>47.9</v>
      </c>
    </row>
    <row r="57" spans="1:8" x14ac:dyDescent="0.2">
      <c r="A57" s="22" t="s">
        <v>47</v>
      </c>
      <c r="B57" s="8">
        <v>968</v>
      </c>
      <c r="C57" s="8" t="s">
        <v>55</v>
      </c>
      <c r="D57" s="8" t="s">
        <v>74</v>
      </c>
      <c r="E57" s="8"/>
      <c r="F57" s="8"/>
      <c r="G57" s="51">
        <f>G59</f>
        <v>403</v>
      </c>
    </row>
    <row r="58" spans="1:8" x14ac:dyDescent="0.2">
      <c r="A58" s="16" t="s">
        <v>145</v>
      </c>
      <c r="B58" s="11" t="s">
        <v>148</v>
      </c>
      <c r="C58" s="11" t="s">
        <v>55</v>
      </c>
      <c r="D58" s="11" t="s">
        <v>74</v>
      </c>
      <c r="E58" s="11" t="s">
        <v>167</v>
      </c>
      <c r="F58" s="11"/>
      <c r="G58" s="52">
        <f>G59</f>
        <v>403</v>
      </c>
    </row>
    <row r="59" spans="1:8" s="40" customFormat="1" x14ac:dyDescent="0.2">
      <c r="A59" s="23" t="s">
        <v>80</v>
      </c>
      <c r="B59" s="4">
        <v>968</v>
      </c>
      <c r="C59" s="4" t="s">
        <v>55</v>
      </c>
      <c r="D59" s="4" t="s">
        <v>74</v>
      </c>
      <c r="E59" s="4" t="s">
        <v>179</v>
      </c>
      <c r="F59" s="4"/>
      <c r="G59" s="5">
        <f>G60</f>
        <v>403</v>
      </c>
    </row>
    <row r="60" spans="1:8" x14ac:dyDescent="0.2">
      <c r="A60" s="35" t="s">
        <v>108</v>
      </c>
      <c r="B60" s="6">
        <v>968</v>
      </c>
      <c r="C60" s="6" t="s">
        <v>55</v>
      </c>
      <c r="D60" s="6" t="s">
        <v>74</v>
      </c>
      <c r="E60" s="6" t="s">
        <v>179</v>
      </c>
      <c r="F60" s="6" t="s">
        <v>110</v>
      </c>
      <c r="G60" s="18">
        <v>403</v>
      </c>
    </row>
    <row r="61" spans="1:8" x14ac:dyDescent="0.2">
      <c r="A61" s="22" t="s">
        <v>102</v>
      </c>
      <c r="B61" s="8">
        <v>968</v>
      </c>
      <c r="C61" s="8" t="s">
        <v>55</v>
      </c>
      <c r="D61" s="8" t="s">
        <v>91</v>
      </c>
      <c r="E61" s="8"/>
      <c r="F61" s="8"/>
      <c r="G61" s="51">
        <f>G62+G84+G89+G93+G97+G79</f>
        <v>55473.546040000001</v>
      </c>
    </row>
    <row r="62" spans="1:8" ht="25.5" x14ac:dyDescent="0.2">
      <c r="A62" s="64" t="s">
        <v>450</v>
      </c>
      <c r="B62" s="11" t="s">
        <v>148</v>
      </c>
      <c r="C62" s="11" t="s">
        <v>55</v>
      </c>
      <c r="D62" s="11" t="s">
        <v>91</v>
      </c>
      <c r="E62" s="11" t="s">
        <v>281</v>
      </c>
      <c r="F62" s="11"/>
      <c r="G62" s="52">
        <f>G63+G66+G75+G69+G72</f>
        <v>1307</v>
      </c>
    </row>
    <row r="63" spans="1:8" s="41" customFormat="1" ht="38.25" x14ac:dyDescent="0.2">
      <c r="A63" s="21" t="s">
        <v>324</v>
      </c>
      <c r="B63" s="4" t="s">
        <v>148</v>
      </c>
      <c r="C63" s="4" t="s">
        <v>55</v>
      </c>
      <c r="D63" s="4" t="s">
        <v>91</v>
      </c>
      <c r="E63" s="4" t="s">
        <v>295</v>
      </c>
      <c r="F63" s="4"/>
      <c r="G63" s="5">
        <f>G64</f>
        <v>100</v>
      </c>
    </row>
    <row r="64" spans="1:8" s="40" customFormat="1" ht="25.5" x14ac:dyDescent="0.2">
      <c r="A64" s="14" t="s">
        <v>153</v>
      </c>
      <c r="B64" s="4">
        <v>968</v>
      </c>
      <c r="C64" s="4" t="s">
        <v>55</v>
      </c>
      <c r="D64" s="4" t="s">
        <v>91</v>
      </c>
      <c r="E64" s="4" t="s">
        <v>292</v>
      </c>
      <c r="F64" s="7"/>
      <c r="G64" s="5">
        <f>G65</f>
        <v>100</v>
      </c>
    </row>
    <row r="65" spans="1:7" x14ac:dyDescent="0.2">
      <c r="A65" s="24" t="s">
        <v>491</v>
      </c>
      <c r="B65" s="6" t="s">
        <v>148</v>
      </c>
      <c r="C65" s="6" t="s">
        <v>55</v>
      </c>
      <c r="D65" s="6" t="s">
        <v>91</v>
      </c>
      <c r="E65" s="6" t="s">
        <v>292</v>
      </c>
      <c r="F65" s="6" t="s">
        <v>107</v>
      </c>
      <c r="G65" s="81">
        <v>100</v>
      </c>
    </row>
    <row r="66" spans="1:7" ht="25.5" x14ac:dyDescent="0.2">
      <c r="A66" s="21" t="s">
        <v>325</v>
      </c>
      <c r="B66" s="4" t="s">
        <v>148</v>
      </c>
      <c r="C66" s="4" t="s">
        <v>55</v>
      </c>
      <c r="D66" s="4" t="s">
        <v>91</v>
      </c>
      <c r="E66" s="4" t="s">
        <v>326</v>
      </c>
      <c r="F66" s="4"/>
      <c r="G66" s="5">
        <f>G67</f>
        <v>211</v>
      </c>
    </row>
    <row r="67" spans="1:7" s="40" customFormat="1" ht="38.25" x14ac:dyDescent="0.2">
      <c r="A67" s="23" t="s">
        <v>282</v>
      </c>
      <c r="B67" s="4" t="s">
        <v>148</v>
      </c>
      <c r="C67" s="4" t="s">
        <v>55</v>
      </c>
      <c r="D67" s="4" t="s">
        <v>91</v>
      </c>
      <c r="E67" s="4" t="s">
        <v>21</v>
      </c>
      <c r="F67" s="4"/>
      <c r="G67" s="5">
        <f>G68</f>
        <v>211</v>
      </c>
    </row>
    <row r="68" spans="1:7" x14ac:dyDescent="0.2">
      <c r="A68" s="24" t="s">
        <v>491</v>
      </c>
      <c r="B68" s="6" t="s">
        <v>148</v>
      </c>
      <c r="C68" s="6" t="s">
        <v>55</v>
      </c>
      <c r="D68" s="6" t="s">
        <v>91</v>
      </c>
      <c r="E68" s="6" t="s">
        <v>21</v>
      </c>
      <c r="F68" s="82" t="s">
        <v>107</v>
      </c>
      <c r="G68" s="81">
        <v>211</v>
      </c>
    </row>
    <row r="69" spans="1:7" s="40" customFormat="1" ht="31.5" customHeight="1" x14ac:dyDescent="0.2">
      <c r="A69" s="119" t="s">
        <v>428</v>
      </c>
      <c r="B69" s="4" t="s">
        <v>148</v>
      </c>
      <c r="C69" s="4" t="s">
        <v>55</v>
      </c>
      <c r="D69" s="4" t="s">
        <v>91</v>
      </c>
      <c r="E69" s="4" t="s">
        <v>483</v>
      </c>
      <c r="F69" s="104"/>
      <c r="G69" s="80">
        <f>G70</f>
        <v>650</v>
      </c>
    </row>
    <row r="70" spans="1:7" s="40" customFormat="1" ht="25.5" x14ac:dyDescent="0.2">
      <c r="A70" s="21" t="s">
        <v>427</v>
      </c>
      <c r="B70" s="4" t="s">
        <v>148</v>
      </c>
      <c r="C70" s="4" t="s">
        <v>55</v>
      </c>
      <c r="D70" s="4" t="s">
        <v>91</v>
      </c>
      <c r="E70" s="4" t="s">
        <v>484</v>
      </c>
      <c r="F70" s="104"/>
      <c r="G70" s="80">
        <f>G71</f>
        <v>650</v>
      </c>
    </row>
    <row r="71" spans="1:7" x14ac:dyDescent="0.2">
      <c r="A71" s="25" t="s">
        <v>157</v>
      </c>
      <c r="B71" s="6" t="s">
        <v>148</v>
      </c>
      <c r="C71" s="6" t="s">
        <v>55</v>
      </c>
      <c r="D71" s="6" t="s">
        <v>91</v>
      </c>
      <c r="E71" s="6" t="s">
        <v>484</v>
      </c>
      <c r="F71" s="82" t="s">
        <v>111</v>
      </c>
      <c r="G71" s="81">
        <f>650</f>
        <v>650</v>
      </c>
    </row>
    <row r="72" spans="1:7" ht="39" customHeight="1" x14ac:dyDescent="0.2">
      <c r="A72" s="21" t="s">
        <v>473</v>
      </c>
      <c r="B72" s="4" t="s">
        <v>148</v>
      </c>
      <c r="C72" s="4" t="s">
        <v>55</v>
      </c>
      <c r="D72" s="4" t="s">
        <v>91</v>
      </c>
      <c r="E72" s="4" t="s">
        <v>485</v>
      </c>
      <c r="F72" s="82"/>
      <c r="G72" s="80">
        <f>G73</f>
        <v>300</v>
      </c>
    </row>
    <row r="73" spans="1:7" ht="25.5" x14ac:dyDescent="0.2">
      <c r="A73" s="21" t="s">
        <v>427</v>
      </c>
      <c r="B73" s="4" t="s">
        <v>148</v>
      </c>
      <c r="C73" s="4" t="s">
        <v>55</v>
      </c>
      <c r="D73" s="4" t="s">
        <v>91</v>
      </c>
      <c r="E73" s="4" t="s">
        <v>486</v>
      </c>
      <c r="F73" s="82"/>
      <c r="G73" s="80">
        <f>G74</f>
        <v>300</v>
      </c>
    </row>
    <row r="74" spans="1:7" x14ac:dyDescent="0.2">
      <c r="A74" s="24" t="s">
        <v>491</v>
      </c>
      <c r="B74" s="6" t="s">
        <v>148</v>
      </c>
      <c r="C74" s="6" t="s">
        <v>55</v>
      </c>
      <c r="D74" s="6" t="s">
        <v>91</v>
      </c>
      <c r="E74" s="6" t="s">
        <v>486</v>
      </c>
      <c r="F74" s="82" t="s">
        <v>107</v>
      </c>
      <c r="G74" s="81">
        <v>300</v>
      </c>
    </row>
    <row r="75" spans="1:7" s="41" customFormat="1" ht="38.25" x14ac:dyDescent="0.2">
      <c r="A75" s="68" t="s">
        <v>3</v>
      </c>
      <c r="B75" s="4" t="s">
        <v>148</v>
      </c>
      <c r="C75" s="4" t="s">
        <v>55</v>
      </c>
      <c r="D75" s="4" t="s">
        <v>91</v>
      </c>
      <c r="E75" s="4" t="s">
        <v>4</v>
      </c>
      <c r="F75" s="4"/>
      <c r="G75" s="5">
        <f>G76</f>
        <v>46</v>
      </c>
    </row>
    <row r="76" spans="1:7" s="41" customFormat="1" ht="25.5" x14ac:dyDescent="0.2">
      <c r="A76" s="14" t="s">
        <v>153</v>
      </c>
      <c r="B76" s="4" t="s">
        <v>148</v>
      </c>
      <c r="C76" s="4" t="s">
        <v>55</v>
      </c>
      <c r="D76" s="4" t="s">
        <v>91</v>
      </c>
      <c r="E76" s="4" t="s">
        <v>5</v>
      </c>
      <c r="F76" s="7"/>
      <c r="G76" s="5">
        <f>SUM(G77:G78)</f>
        <v>46</v>
      </c>
    </row>
    <row r="77" spans="1:7" s="41" customFormat="1" x14ac:dyDescent="0.2">
      <c r="A77" s="24" t="s">
        <v>491</v>
      </c>
      <c r="B77" s="6" t="s">
        <v>148</v>
      </c>
      <c r="C77" s="6" t="s">
        <v>55</v>
      </c>
      <c r="D77" s="6" t="s">
        <v>91</v>
      </c>
      <c r="E77" s="6" t="s">
        <v>5</v>
      </c>
      <c r="F77" s="6" t="s">
        <v>107</v>
      </c>
      <c r="G77" s="81">
        <v>25</v>
      </c>
    </row>
    <row r="78" spans="1:7" s="41" customFormat="1" x14ac:dyDescent="0.2">
      <c r="A78" s="69" t="s">
        <v>367</v>
      </c>
      <c r="B78" s="6" t="s">
        <v>148</v>
      </c>
      <c r="C78" s="6" t="s">
        <v>55</v>
      </c>
      <c r="D78" s="6" t="s">
        <v>91</v>
      </c>
      <c r="E78" s="6" t="s">
        <v>5</v>
      </c>
      <c r="F78" s="6" t="s">
        <v>128</v>
      </c>
      <c r="G78" s="81">
        <v>21</v>
      </c>
    </row>
    <row r="79" spans="1:7" s="41" customFormat="1" ht="38.25" x14ac:dyDescent="0.2">
      <c r="A79" s="64" t="s">
        <v>574</v>
      </c>
      <c r="B79" s="11" t="s">
        <v>148</v>
      </c>
      <c r="C79" s="11" t="s">
        <v>55</v>
      </c>
      <c r="D79" s="11" t="s">
        <v>91</v>
      </c>
      <c r="E79" s="11" t="s">
        <v>393</v>
      </c>
      <c r="F79" s="11"/>
      <c r="G79" s="52">
        <f>G80</f>
        <v>400</v>
      </c>
    </row>
    <row r="80" spans="1:7" s="41" customFormat="1" ht="38.25" x14ac:dyDescent="0.2">
      <c r="A80" s="23" t="s">
        <v>392</v>
      </c>
      <c r="B80" s="4" t="s">
        <v>148</v>
      </c>
      <c r="C80" s="4" t="s">
        <v>55</v>
      </c>
      <c r="D80" s="4" t="s">
        <v>91</v>
      </c>
      <c r="E80" s="4" t="s">
        <v>394</v>
      </c>
      <c r="F80" s="4"/>
      <c r="G80" s="5">
        <f>G81</f>
        <v>400</v>
      </c>
    </row>
    <row r="81" spans="1:7" s="41" customFormat="1" ht="25.5" x14ac:dyDescent="0.2">
      <c r="A81" s="14" t="s">
        <v>153</v>
      </c>
      <c r="B81" s="4" t="s">
        <v>148</v>
      </c>
      <c r="C81" s="4" t="s">
        <v>55</v>
      </c>
      <c r="D81" s="4" t="s">
        <v>91</v>
      </c>
      <c r="E81" s="4" t="s">
        <v>395</v>
      </c>
      <c r="F81" s="4"/>
      <c r="G81" s="5">
        <f>SUM(G82:G83)</f>
        <v>400</v>
      </c>
    </row>
    <row r="82" spans="1:7" s="41" customFormat="1" x14ac:dyDescent="0.2">
      <c r="A82" s="24" t="s">
        <v>491</v>
      </c>
      <c r="B82" s="6" t="s">
        <v>148</v>
      </c>
      <c r="C82" s="6" t="s">
        <v>55</v>
      </c>
      <c r="D82" s="6" t="s">
        <v>91</v>
      </c>
      <c r="E82" s="6" t="s">
        <v>395</v>
      </c>
      <c r="F82" s="6" t="s">
        <v>107</v>
      </c>
      <c r="G82" s="18">
        <v>200</v>
      </c>
    </row>
    <row r="83" spans="1:7" s="41" customFormat="1" x14ac:dyDescent="0.2">
      <c r="A83" s="69" t="s">
        <v>367</v>
      </c>
      <c r="B83" s="6" t="s">
        <v>148</v>
      </c>
      <c r="C83" s="6" t="s">
        <v>55</v>
      </c>
      <c r="D83" s="6" t="s">
        <v>91</v>
      </c>
      <c r="E83" s="6" t="s">
        <v>395</v>
      </c>
      <c r="F83" s="6" t="s">
        <v>128</v>
      </c>
      <c r="G83" s="18">
        <v>200</v>
      </c>
    </row>
    <row r="84" spans="1:7" ht="38.25" x14ac:dyDescent="0.2">
      <c r="A84" s="64" t="s">
        <v>575</v>
      </c>
      <c r="B84" s="11" t="s">
        <v>149</v>
      </c>
      <c r="C84" s="11" t="s">
        <v>55</v>
      </c>
      <c r="D84" s="11" t="s">
        <v>91</v>
      </c>
      <c r="E84" s="11" t="s">
        <v>189</v>
      </c>
      <c r="F84" s="11"/>
      <c r="G84" s="52">
        <f>G85</f>
        <v>135</v>
      </c>
    </row>
    <row r="85" spans="1:7" ht="38.25" x14ac:dyDescent="0.2">
      <c r="A85" s="23" t="s">
        <v>22</v>
      </c>
      <c r="B85" s="4">
        <v>968</v>
      </c>
      <c r="C85" s="4" t="s">
        <v>55</v>
      </c>
      <c r="D85" s="4" t="s">
        <v>91</v>
      </c>
      <c r="E85" s="4" t="s">
        <v>293</v>
      </c>
      <c r="F85" s="4"/>
      <c r="G85" s="5">
        <f>G86</f>
        <v>135</v>
      </c>
    </row>
    <row r="86" spans="1:7" s="40" customFormat="1" ht="25.5" x14ac:dyDescent="0.2">
      <c r="A86" s="14" t="s">
        <v>153</v>
      </c>
      <c r="B86" s="4">
        <v>968</v>
      </c>
      <c r="C86" s="4" t="s">
        <v>55</v>
      </c>
      <c r="D86" s="4" t="s">
        <v>91</v>
      </c>
      <c r="E86" s="4" t="s">
        <v>294</v>
      </c>
      <c r="F86" s="7"/>
      <c r="G86" s="5">
        <f>G87+G88</f>
        <v>135</v>
      </c>
    </row>
    <row r="87" spans="1:7" x14ac:dyDescent="0.2">
      <c r="A87" s="24" t="s">
        <v>491</v>
      </c>
      <c r="B87" s="6">
        <v>968</v>
      </c>
      <c r="C87" s="6" t="s">
        <v>55</v>
      </c>
      <c r="D87" s="6" t="s">
        <v>91</v>
      </c>
      <c r="E87" s="6" t="s">
        <v>294</v>
      </c>
      <c r="F87" s="6" t="s">
        <v>107</v>
      </c>
      <c r="G87" s="18">
        <v>125</v>
      </c>
    </row>
    <row r="88" spans="1:7" x14ac:dyDescent="0.2">
      <c r="A88" s="69" t="s">
        <v>300</v>
      </c>
      <c r="B88" s="6">
        <v>968</v>
      </c>
      <c r="C88" s="6" t="s">
        <v>55</v>
      </c>
      <c r="D88" s="6" t="s">
        <v>91</v>
      </c>
      <c r="E88" s="6" t="s">
        <v>294</v>
      </c>
      <c r="F88" s="6" t="s">
        <v>299</v>
      </c>
      <c r="G88" s="18">
        <v>10</v>
      </c>
    </row>
    <row r="89" spans="1:7" ht="37.5" customHeight="1" x14ac:dyDescent="0.2">
      <c r="A89" s="64" t="s">
        <v>576</v>
      </c>
      <c r="B89" s="11">
        <v>968</v>
      </c>
      <c r="C89" s="11" t="s">
        <v>55</v>
      </c>
      <c r="D89" s="11" t="s">
        <v>91</v>
      </c>
      <c r="E89" s="11" t="s">
        <v>16</v>
      </c>
      <c r="F89" s="11"/>
      <c r="G89" s="52">
        <f>G90</f>
        <v>265</v>
      </c>
    </row>
    <row r="90" spans="1:7" ht="25.5" x14ac:dyDescent="0.2">
      <c r="A90" s="23" t="s">
        <v>18</v>
      </c>
      <c r="B90" s="4">
        <v>968</v>
      </c>
      <c r="C90" s="4" t="s">
        <v>55</v>
      </c>
      <c r="D90" s="4" t="s">
        <v>91</v>
      </c>
      <c r="E90" s="4" t="s">
        <v>17</v>
      </c>
      <c r="F90" s="4"/>
      <c r="G90" s="5">
        <f>G91</f>
        <v>265</v>
      </c>
    </row>
    <row r="91" spans="1:7" s="40" customFormat="1" ht="25.5" x14ac:dyDescent="0.2">
      <c r="A91" s="14" t="s">
        <v>153</v>
      </c>
      <c r="B91" s="4">
        <v>968</v>
      </c>
      <c r="C91" s="4" t="s">
        <v>55</v>
      </c>
      <c r="D91" s="4" t="s">
        <v>91</v>
      </c>
      <c r="E91" s="4" t="s">
        <v>31</v>
      </c>
      <c r="F91" s="4"/>
      <c r="G91" s="5">
        <f>G92</f>
        <v>265</v>
      </c>
    </row>
    <row r="92" spans="1:7" x14ac:dyDescent="0.2">
      <c r="A92" s="25" t="s">
        <v>157</v>
      </c>
      <c r="B92" s="6" t="s">
        <v>148</v>
      </c>
      <c r="C92" s="6" t="s">
        <v>55</v>
      </c>
      <c r="D92" s="6" t="s">
        <v>91</v>
      </c>
      <c r="E92" s="6" t="s">
        <v>31</v>
      </c>
      <c r="F92" s="6" t="s">
        <v>111</v>
      </c>
      <c r="G92" s="18">
        <v>265</v>
      </c>
    </row>
    <row r="93" spans="1:7" ht="26.25" customHeight="1" x14ac:dyDescent="0.2">
      <c r="A93" s="64" t="s">
        <v>577</v>
      </c>
      <c r="B93" s="11">
        <v>968</v>
      </c>
      <c r="C93" s="11" t="s">
        <v>55</v>
      </c>
      <c r="D93" s="11" t="s">
        <v>91</v>
      </c>
      <c r="E93" s="11" t="s">
        <v>330</v>
      </c>
      <c r="F93" s="11"/>
      <c r="G93" s="52">
        <f>G94</f>
        <v>250</v>
      </c>
    </row>
    <row r="94" spans="1:7" ht="38.25" x14ac:dyDescent="0.2">
      <c r="A94" s="74" t="s">
        <v>617</v>
      </c>
      <c r="B94" s="4">
        <v>968</v>
      </c>
      <c r="C94" s="4" t="s">
        <v>55</v>
      </c>
      <c r="D94" s="4" t="s">
        <v>91</v>
      </c>
      <c r="E94" s="4" t="s">
        <v>331</v>
      </c>
      <c r="F94" s="4"/>
      <c r="G94" s="5">
        <f>G95</f>
        <v>250</v>
      </c>
    </row>
    <row r="95" spans="1:7" s="40" customFormat="1" ht="25.5" x14ac:dyDescent="0.2">
      <c r="A95" s="14" t="s">
        <v>153</v>
      </c>
      <c r="B95" s="4" t="s">
        <v>148</v>
      </c>
      <c r="C95" s="4" t="s">
        <v>55</v>
      </c>
      <c r="D95" s="4" t="s">
        <v>91</v>
      </c>
      <c r="E95" s="4" t="s">
        <v>332</v>
      </c>
      <c r="F95" s="4"/>
      <c r="G95" s="5">
        <f>G96</f>
        <v>250</v>
      </c>
    </row>
    <row r="96" spans="1:7" x14ac:dyDescent="0.2">
      <c r="A96" s="24" t="s">
        <v>491</v>
      </c>
      <c r="B96" s="6" t="s">
        <v>148</v>
      </c>
      <c r="C96" s="6" t="s">
        <v>55</v>
      </c>
      <c r="D96" s="6" t="s">
        <v>91</v>
      </c>
      <c r="E96" s="6" t="s">
        <v>332</v>
      </c>
      <c r="F96" s="6" t="s">
        <v>107</v>
      </c>
      <c r="G96" s="18">
        <v>250</v>
      </c>
    </row>
    <row r="97" spans="1:8" x14ac:dyDescent="0.2">
      <c r="A97" s="16" t="s">
        <v>145</v>
      </c>
      <c r="B97" s="11" t="s">
        <v>148</v>
      </c>
      <c r="C97" s="11" t="s">
        <v>55</v>
      </c>
      <c r="D97" s="11" t="s">
        <v>91</v>
      </c>
      <c r="E97" s="11" t="s">
        <v>167</v>
      </c>
      <c r="F97" s="11"/>
      <c r="G97" s="52">
        <f>G98+G101+G106+G112+G123+G125+G137+G117+G135</f>
        <v>53116.546040000001</v>
      </c>
    </row>
    <row r="98" spans="1:8" ht="38.25" x14ac:dyDescent="0.2">
      <c r="A98" s="30" t="s">
        <v>272</v>
      </c>
      <c r="B98" s="4" t="s">
        <v>148</v>
      </c>
      <c r="C98" s="4" t="s">
        <v>55</v>
      </c>
      <c r="D98" s="4" t="s">
        <v>91</v>
      </c>
      <c r="E98" s="4" t="s">
        <v>180</v>
      </c>
      <c r="F98" s="4"/>
      <c r="G98" s="80">
        <f>SUM(G99:G100)</f>
        <v>629.81399999999996</v>
      </c>
    </row>
    <row r="99" spans="1:8" x14ac:dyDescent="0.2">
      <c r="A99" s="37" t="s">
        <v>263</v>
      </c>
      <c r="B99" s="6" t="s">
        <v>148</v>
      </c>
      <c r="C99" s="6" t="s">
        <v>55</v>
      </c>
      <c r="D99" s="6" t="s">
        <v>91</v>
      </c>
      <c r="E99" s="6" t="s">
        <v>180</v>
      </c>
      <c r="F99" s="6" t="s">
        <v>133</v>
      </c>
      <c r="G99" s="81">
        <v>483.7</v>
      </c>
    </row>
    <row r="100" spans="1:8" ht="38.25" x14ac:dyDescent="0.2">
      <c r="A100" s="13" t="s">
        <v>264</v>
      </c>
      <c r="B100" s="6" t="s">
        <v>148</v>
      </c>
      <c r="C100" s="6" t="s">
        <v>55</v>
      </c>
      <c r="D100" s="6" t="s">
        <v>91</v>
      </c>
      <c r="E100" s="6" t="s">
        <v>180</v>
      </c>
      <c r="F100" s="6" t="s">
        <v>186</v>
      </c>
      <c r="G100" s="81">
        <v>146.114</v>
      </c>
    </row>
    <row r="101" spans="1:8" ht="25.5" x14ac:dyDescent="0.2">
      <c r="A101" s="23" t="s">
        <v>90</v>
      </c>
      <c r="B101" s="4">
        <v>968</v>
      </c>
      <c r="C101" s="4" t="s">
        <v>55</v>
      </c>
      <c r="D101" s="4" t="s">
        <v>91</v>
      </c>
      <c r="E101" s="4" t="s">
        <v>181</v>
      </c>
      <c r="F101" s="4"/>
      <c r="G101" s="80">
        <f>SUM(G102:G105)</f>
        <v>412.20000000000005</v>
      </c>
      <c r="H101" s="1">
        <v>412.2</v>
      </c>
    </row>
    <row r="102" spans="1:8" ht="25.5" x14ac:dyDescent="0.2">
      <c r="A102" s="35" t="s">
        <v>165</v>
      </c>
      <c r="B102" s="6">
        <v>968</v>
      </c>
      <c r="C102" s="6" t="s">
        <v>55</v>
      </c>
      <c r="D102" s="6" t="s">
        <v>91</v>
      </c>
      <c r="E102" s="6" t="s">
        <v>181</v>
      </c>
      <c r="F102" s="6" t="s">
        <v>104</v>
      </c>
      <c r="G102" s="81">
        <v>271.96600000000001</v>
      </c>
    </row>
    <row r="103" spans="1:8" ht="38.25" x14ac:dyDescent="0.2">
      <c r="A103" s="35" t="s">
        <v>166</v>
      </c>
      <c r="B103" s="6">
        <v>968</v>
      </c>
      <c r="C103" s="6" t="s">
        <v>55</v>
      </c>
      <c r="D103" s="6" t="s">
        <v>91</v>
      </c>
      <c r="E103" s="6" t="s">
        <v>181</v>
      </c>
      <c r="F103" s="6" t="s">
        <v>159</v>
      </c>
      <c r="G103" s="81">
        <v>82.134</v>
      </c>
    </row>
    <row r="104" spans="1:8" ht="25.5" x14ac:dyDescent="0.2">
      <c r="A104" s="35" t="s">
        <v>105</v>
      </c>
      <c r="B104" s="6">
        <v>968</v>
      </c>
      <c r="C104" s="6" t="s">
        <v>55</v>
      </c>
      <c r="D104" s="6" t="s">
        <v>91</v>
      </c>
      <c r="E104" s="6" t="s">
        <v>181</v>
      </c>
      <c r="F104" s="6" t="s">
        <v>106</v>
      </c>
      <c r="G104" s="81">
        <v>17.899000000000001</v>
      </c>
    </row>
    <row r="105" spans="1:8" x14ac:dyDescent="0.2">
      <c r="A105" s="24" t="s">
        <v>491</v>
      </c>
      <c r="B105" s="6">
        <v>968</v>
      </c>
      <c r="C105" s="6" t="s">
        <v>55</v>
      </c>
      <c r="D105" s="6" t="s">
        <v>91</v>
      </c>
      <c r="E105" s="6" t="s">
        <v>181</v>
      </c>
      <c r="F105" s="6" t="s">
        <v>107</v>
      </c>
      <c r="G105" s="81">
        <v>40.201000000000001</v>
      </c>
    </row>
    <row r="106" spans="1:8" ht="38.25" x14ac:dyDescent="0.2">
      <c r="A106" s="23" t="s">
        <v>77</v>
      </c>
      <c r="B106" s="4">
        <v>968</v>
      </c>
      <c r="C106" s="4" t="s">
        <v>71</v>
      </c>
      <c r="D106" s="4" t="s">
        <v>91</v>
      </c>
      <c r="E106" s="4" t="s">
        <v>182</v>
      </c>
      <c r="F106" s="4"/>
      <c r="G106" s="80">
        <f>SUM(G107:G111)</f>
        <v>923.5</v>
      </c>
      <c r="H106" s="1">
        <v>923.5</v>
      </c>
    </row>
    <row r="107" spans="1:8" ht="25.5" x14ac:dyDescent="0.2">
      <c r="A107" s="35" t="s">
        <v>165</v>
      </c>
      <c r="B107" s="6">
        <v>968</v>
      </c>
      <c r="C107" s="6" t="s">
        <v>55</v>
      </c>
      <c r="D107" s="6" t="s">
        <v>91</v>
      </c>
      <c r="E107" s="6" t="s">
        <v>182</v>
      </c>
      <c r="F107" s="6" t="s">
        <v>104</v>
      </c>
      <c r="G107" s="81">
        <v>603.70000000000005</v>
      </c>
    </row>
    <row r="108" spans="1:8" ht="25.5" x14ac:dyDescent="0.2">
      <c r="A108" s="35" t="s">
        <v>397</v>
      </c>
      <c r="B108" s="6">
        <v>968</v>
      </c>
      <c r="C108" s="6" t="s">
        <v>55</v>
      </c>
      <c r="D108" s="6" t="s">
        <v>91</v>
      </c>
      <c r="E108" s="6" t="s">
        <v>182</v>
      </c>
      <c r="F108" s="6" t="s">
        <v>398</v>
      </c>
      <c r="G108" s="81">
        <v>5</v>
      </c>
    </row>
    <row r="109" spans="1:8" s="40" customFormat="1" ht="38.25" x14ac:dyDescent="0.2">
      <c r="A109" s="35" t="s">
        <v>166</v>
      </c>
      <c r="B109" s="6">
        <v>968</v>
      </c>
      <c r="C109" s="6" t="s">
        <v>55</v>
      </c>
      <c r="D109" s="6" t="s">
        <v>91</v>
      </c>
      <c r="E109" s="6" t="s">
        <v>182</v>
      </c>
      <c r="F109" s="6" t="s">
        <v>159</v>
      </c>
      <c r="G109" s="81">
        <v>182.3</v>
      </c>
    </row>
    <row r="110" spans="1:8" ht="25.5" x14ac:dyDescent="0.2">
      <c r="A110" s="35" t="s">
        <v>105</v>
      </c>
      <c r="B110" s="6">
        <v>968</v>
      </c>
      <c r="C110" s="6" t="s">
        <v>55</v>
      </c>
      <c r="D110" s="6" t="s">
        <v>91</v>
      </c>
      <c r="E110" s="6" t="s">
        <v>182</v>
      </c>
      <c r="F110" s="6" t="s">
        <v>106</v>
      </c>
      <c r="G110" s="81">
        <v>39.5</v>
      </c>
    </row>
    <row r="111" spans="1:8" x14ac:dyDescent="0.2">
      <c r="A111" s="24" t="s">
        <v>491</v>
      </c>
      <c r="B111" s="6">
        <v>968</v>
      </c>
      <c r="C111" s="6" t="s">
        <v>55</v>
      </c>
      <c r="D111" s="6" t="s">
        <v>91</v>
      </c>
      <c r="E111" s="6" t="s">
        <v>182</v>
      </c>
      <c r="F111" s="6" t="s">
        <v>107</v>
      </c>
      <c r="G111" s="81">
        <v>93</v>
      </c>
    </row>
    <row r="112" spans="1:8" ht="38.25" x14ac:dyDescent="0.2">
      <c r="A112" s="30" t="s">
        <v>84</v>
      </c>
      <c r="B112" s="4">
        <v>968</v>
      </c>
      <c r="C112" s="4" t="s">
        <v>55</v>
      </c>
      <c r="D112" s="4" t="s">
        <v>91</v>
      </c>
      <c r="E112" s="4" t="s">
        <v>183</v>
      </c>
      <c r="F112" s="4"/>
      <c r="G112" s="80">
        <f>SUM(G113:G116)</f>
        <v>600</v>
      </c>
    </row>
    <row r="113" spans="1:8" ht="25.5" x14ac:dyDescent="0.2">
      <c r="A113" s="35" t="s">
        <v>165</v>
      </c>
      <c r="B113" s="6">
        <v>968</v>
      </c>
      <c r="C113" s="6" t="s">
        <v>55</v>
      </c>
      <c r="D113" s="6" t="s">
        <v>91</v>
      </c>
      <c r="E113" s="6" t="s">
        <v>183</v>
      </c>
      <c r="F113" s="6" t="s">
        <v>104</v>
      </c>
      <c r="G113" s="81">
        <v>380.8</v>
      </c>
      <c r="H113" s="1">
        <v>600</v>
      </c>
    </row>
    <row r="114" spans="1:8" ht="38.25" x14ac:dyDescent="0.2">
      <c r="A114" s="35" t="s">
        <v>166</v>
      </c>
      <c r="B114" s="6">
        <v>968</v>
      </c>
      <c r="C114" s="6" t="s">
        <v>55</v>
      </c>
      <c r="D114" s="6" t="s">
        <v>91</v>
      </c>
      <c r="E114" s="6" t="s">
        <v>183</v>
      </c>
      <c r="F114" s="6" t="s">
        <v>159</v>
      </c>
      <c r="G114" s="81">
        <v>114.99</v>
      </c>
    </row>
    <row r="115" spans="1:8" ht="25.5" x14ac:dyDescent="0.2">
      <c r="A115" s="35" t="s">
        <v>105</v>
      </c>
      <c r="B115" s="6">
        <v>968</v>
      </c>
      <c r="C115" s="6" t="s">
        <v>55</v>
      </c>
      <c r="D115" s="6" t="s">
        <v>91</v>
      </c>
      <c r="E115" s="6" t="s">
        <v>183</v>
      </c>
      <c r="F115" s="6" t="s">
        <v>106</v>
      </c>
      <c r="G115" s="81">
        <v>5.75</v>
      </c>
    </row>
    <row r="116" spans="1:8" x14ac:dyDescent="0.2">
      <c r="A116" s="24" t="s">
        <v>491</v>
      </c>
      <c r="B116" s="6">
        <v>968</v>
      </c>
      <c r="C116" s="6" t="s">
        <v>55</v>
      </c>
      <c r="D116" s="6" t="s">
        <v>91</v>
      </c>
      <c r="E116" s="6" t="s">
        <v>183</v>
      </c>
      <c r="F116" s="6" t="s">
        <v>107</v>
      </c>
      <c r="G116" s="81">
        <v>98.46</v>
      </c>
    </row>
    <row r="117" spans="1:8" s="40" customFormat="1" ht="25.5" x14ac:dyDescent="0.2">
      <c r="A117" s="14" t="s">
        <v>153</v>
      </c>
      <c r="B117" s="4">
        <v>968</v>
      </c>
      <c r="C117" s="4" t="s">
        <v>55</v>
      </c>
      <c r="D117" s="4" t="s">
        <v>91</v>
      </c>
      <c r="E117" s="4" t="s">
        <v>406</v>
      </c>
      <c r="F117" s="4"/>
      <c r="G117" s="80">
        <f>SUM(G118:G122)</f>
        <v>11119.026690000001</v>
      </c>
    </row>
    <row r="118" spans="1:8" ht="25.5" x14ac:dyDescent="0.2">
      <c r="A118" s="35" t="s">
        <v>105</v>
      </c>
      <c r="B118" s="6">
        <v>968</v>
      </c>
      <c r="C118" s="6" t="s">
        <v>55</v>
      </c>
      <c r="D118" s="6" t="s">
        <v>91</v>
      </c>
      <c r="E118" s="6" t="s">
        <v>406</v>
      </c>
      <c r="F118" s="6" t="s">
        <v>106</v>
      </c>
      <c r="G118" s="18">
        <v>25</v>
      </c>
    </row>
    <row r="119" spans="1:8" ht="51" x14ac:dyDescent="0.2">
      <c r="A119" s="24" t="s">
        <v>116</v>
      </c>
      <c r="B119" s="6">
        <v>968</v>
      </c>
      <c r="C119" s="6" t="s">
        <v>55</v>
      </c>
      <c r="D119" s="6" t="s">
        <v>91</v>
      </c>
      <c r="E119" s="6" t="s">
        <v>406</v>
      </c>
      <c r="F119" s="6" t="s">
        <v>107</v>
      </c>
      <c r="G119" s="18">
        <v>10009.36169</v>
      </c>
    </row>
    <row r="120" spans="1:8" ht="25.5" x14ac:dyDescent="0.2">
      <c r="A120" s="24" t="s">
        <v>565</v>
      </c>
      <c r="B120" s="6">
        <v>968</v>
      </c>
      <c r="C120" s="6" t="s">
        <v>55</v>
      </c>
      <c r="D120" s="6" t="s">
        <v>91</v>
      </c>
      <c r="E120" s="6" t="s">
        <v>406</v>
      </c>
      <c r="F120" s="6" t="s">
        <v>564</v>
      </c>
      <c r="G120" s="18">
        <v>70</v>
      </c>
    </row>
    <row r="121" spans="1:8" ht="25.5" x14ac:dyDescent="0.2">
      <c r="A121" s="13" t="s">
        <v>407</v>
      </c>
      <c r="B121" s="6">
        <v>968</v>
      </c>
      <c r="C121" s="6" t="s">
        <v>55</v>
      </c>
      <c r="D121" s="6" t="s">
        <v>91</v>
      </c>
      <c r="E121" s="6" t="s">
        <v>406</v>
      </c>
      <c r="F121" s="6" t="s">
        <v>399</v>
      </c>
      <c r="G121" s="18">
        <v>334.66500000000002</v>
      </c>
    </row>
    <row r="122" spans="1:8" x14ac:dyDescent="0.2">
      <c r="A122" s="24" t="s">
        <v>300</v>
      </c>
      <c r="B122" s="6">
        <v>968</v>
      </c>
      <c r="C122" s="6" t="s">
        <v>55</v>
      </c>
      <c r="D122" s="6" t="s">
        <v>91</v>
      </c>
      <c r="E122" s="6" t="s">
        <v>406</v>
      </c>
      <c r="F122" s="6" t="s">
        <v>299</v>
      </c>
      <c r="G122" s="18">
        <v>680</v>
      </c>
    </row>
    <row r="123" spans="1:8" s="40" customFormat="1" ht="25.5" x14ac:dyDescent="0.2">
      <c r="A123" s="29" t="s">
        <v>296</v>
      </c>
      <c r="B123" s="4">
        <v>968</v>
      </c>
      <c r="C123" s="4" t="s">
        <v>55</v>
      </c>
      <c r="D123" s="4" t="s">
        <v>91</v>
      </c>
      <c r="E123" s="4" t="s">
        <v>26</v>
      </c>
      <c r="F123" s="4"/>
      <c r="G123" s="80">
        <f>G124</f>
        <v>2451.5</v>
      </c>
    </row>
    <row r="124" spans="1:8" ht="51" x14ac:dyDescent="0.2">
      <c r="A124" s="24" t="s">
        <v>116</v>
      </c>
      <c r="B124" s="6">
        <v>968</v>
      </c>
      <c r="C124" s="6" t="s">
        <v>55</v>
      </c>
      <c r="D124" s="6" t="s">
        <v>91</v>
      </c>
      <c r="E124" s="6" t="s">
        <v>26</v>
      </c>
      <c r="F124" s="6" t="s">
        <v>120</v>
      </c>
      <c r="G124" s="18">
        <v>2451.5</v>
      </c>
    </row>
    <row r="125" spans="1:8" ht="25.5" x14ac:dyDescent="0.2">
      <c r="A125" s="36" t="s">
        <v>140</v>
      </c>
      <c r="B125" s="11">
        <v>968</v>
      </c>
      <c r="C125" s="11" t="s">
        <v>55</v>
      </c>
      <c r="D125" s="11" t="s">
        <v>91</v>
      </c>
      <c r="E125" s="11" t="s">
        <v>184</v>
      </c>
      <c r="F125" s="11"/>
      <c r="G125" s="52">
        <f>G126</f>
        <v>35313.505349999999</v>
      </c>
    </row>
    <row r="126" spans="1:8" ht="25.5" x14ac:dyDescent="0.2">
      <c r="A126" s="29" t="s">
        <v>132</v>
      </c>
      <c r="B126" s="4">
        <v>968</v>
      </c>
      <c r="C126" s="4" t="s">
        <v>55</v>
      </c>
      <c r="D126" s="4" t="s">
        <v>91</v>
      </c>
      <c r="E126" s="4" t="s">
        <v>185</v>
      </c>
      <c r="F126" s="4"/>
      <c r="G126" s="5">
        <f>SUM(G127:G134)</f>
        <v>35313.505349999999</v>
      </c>
    </row>
    <row r="127" spans="1:8" x14ac:dyDescent="0.2">
      <c r="A127" s="37" t="s">
        <v>262</v>
      </c>
      <c r="B127" s="6">
        <v>968</v>
      </c>
      <c r="C127" s="6" t="s">
        <v>55</v>
      </c>
      <c r="D127" s="6" t="s">
        <v>91</v>
      </c>
      <c r="E127" s="6" t="s">
        <v>185</v>
      </c>
      <c r="F127" s="6" t="s">
        <v>133</v>
      </c>
      <c r="G127" s="18">
        <v>17747.099999999999</v>
      </c>
    </row>
    <row r="128" spans="1:8" ht="25.5" x14ac:dyDescent="0.2">
      <c r="A128" s="13" t="s">
        <v>260</v>
      </c>
      <c r="B128" s="6" t="s">
        <v>148</v>
      </c>
      <c r="C128" s="6" t="s">
        <v>55</v>
      </c>
      <c r="D128" s="6" t="s">
        <v>91</v>
      </c>
      <c r="E128" s="6" t="s">
        <v>185</v>
      </c>
      <c r="F128" s="6" t="s">
        <v>401</v>
      </c>
      <c r="G128" s="18">
        <v>1000</v>
      </c>
    </row>
    <row r="129" spans="1:8" ht="38.25" x14ac:dyDescent="0.2">
      <c r="A129" s="13" t="s">
        <v>264</v>
      </c>
      <c r="B129" s="6">
        <v>968</v>
      </c>
      <c r="C129" s="6" t="s">
        <v>55</v>
      </c>
      <c r="D129" s="6" t="s">
        <v>91</v>
      </c>
      <c r="E129" s="6" t="s">
        <v>185</v>
      </c>
      <c r="F129" s="6" t="s">
        <v>186</v>
      </c>
      <c r="G129" s="18">
        <v>5353</v>
      </c>
    </row>
    <row r="130" spans="1:8" ht="25.5" x14ac:dyDescent="0.2">
      <c r="A130" s="35" t="s">
        <v>105</v>
      </c>
      <c r="B130" s="6" t="s">
        <v>148</v>
      </c>
      <c r="C130" s="6" t="s">
        <v>55</v>
      </c>
      <c r="D130" s="6" t="s">
        <v>91</v>
      </c>
      <c r="E130" s="6" t="s">
        <v>185</v>
      </c>
      <c r="F130" s="6" t="s">
        <v>106</v>
      </c>
      <c r="G130" s="18">
        <v>1255.4839999999999</v>
      </c>
    </row>
    <row r="131" spans="1:8" x14ac:dyDescent="0.2">
      <c r="A131" s="24" t="s">
        <v>491</v>
      </c>
      <c r="B131" s="6">
        <v>968</v>
      </c>
      <c r="C131" s="6" t="s">
        <v>55</v>
      </c>
      <c r="D131" s="6" t="s">
        <v>91</v>
      </c>
      <c r="E131" s="6" t="s">
        <v>185</v>
      </c>
      <c r="F131" s="6" t="s">
        <v>107</v>
      </c>
      <c r="G131" s="18">
        <v>7341.0363200000002</v>
      </c>
    </row>
    <row r="132" spans="1:8" x14ac:dyDescent="0.2">
      <c r="A132" s="13" t="s">
        <v>358</v>
      </c>
      <c r="B132" s="6">
        <v>968</v>
      </c>
      <c r="C132" s="6" t="s">
        <v>55</v>
      </c>
      <c r="D132" s="6" t="s">
        <v>91</v>
      </c>
      <c r="E132" s="6" t="s">
        <v>185</v>
      </c>
      <c r="F132" s="6" t="s">
        <v>357</v>
      </c>
      <c r="G132" s="18">
        <v>2566.8850299999999</v>
      </c>
    </row>
    <row r="133" spans="1:8" ht="25.5" x14ac:dyDescent="0.2">
      <c r="A133" s="13" t="s">
        <v>407</v>
      </c>
      <c r="B133" s="6" t="s">
        <v>148</v>
      </c>
      <c r="C133" s="6" t="s">
        <v>55</v>
      </c>
      <c r="D133" s="6" t="s">
        <v>91</v>
      </c>
      <c r="E133" s="6" t="s">
        <v>185</v>
      </c>
      <c r="F133" s="6" t="s">
        <v>399</v>
      </c>
      <c r="G133" s="18">
        <v>23</v>
      </c>
    </row>
    <row r="134" spans="1:8" x14ac:dyDescent="0.2">
      <c r="A134" s="13" t="s">
        <v>400</v>
      </c>
      <c r="B134" s="6" t="s">
        <v>148</v>
      </c>
      <c r="C134" s="6" t="s">
        <v>55</v>
      </c>
      <c r="D134" s="6" t="s">
        <v>91</v>
      </c>
      <c r="E134" s="6" t="s">
        <v>185</v>
      </c>
      <c r="F134" s="6" t="s">
        <v>402</v>
      </c>
      <c r="G134" s="18">
        <v>27</v>
      </c>
    </row>
    <row r="135" spans="1:8" s="40" customFormat="1" x14ac:dyDescent="0.2">
      <c r="A135" s="15" t="s">
        <v>80</v>
      </c>
      <c r="B135" s="4" t="s">
        <v>148</v>
      </c>
      <c r="C135" s="4" t="s">
        <v>55</v>
      </c>
      <c r="D135" s="4" t="s">
        <v>91</v>
      </c>
      <c r="E135" s="4" t="s">
        <v>179</v>
      </c>
      <c r="F135" s="4"/>
      <c r="G135" s="5">
        <f>G136</f>
        <v>87</v>
      </c>
    </row>
    <row r="136" spans="1:8" x14ac:dyDescent="0.2">
      <c r="A136" s="13" t="s">
        <v>366</v>
      </c>
      <c r="B136" s="6" t="s">
        <v>148</v>
      </c>
      <c r="C136" s="6" t="s">
        <v>55</v>
      </c>
      <c r="D136" s="6" t="s">
        <v>91</v>
      </c>
      <c r="E136" s="6" t="s">
        <v>179</v>
      </c>
      <c r="F136" s="6" t="s">
        <v>365</v>
      </c>
      <c r="G136" s="18">
        <v>87</v>
      </c>
    </row>
    <row r="137" spans="1:8" s="40" customFormat="1" ht="38.25" x14ac:dyDescent="0.2">
      <c r="A137" s="29" t="s">
        <v>468</v>
      </c>
      <c r="B137" s="4" t="s">
        <v>148</v>
      </c>
      <c r="C137" s="4" t="s">
        <v>55</v>
      </c>
      <c r="D137" s="4" t="s">
        <v>91</v>
      </c>
      <c r="E137" s="4" t="s">
        <v>616</v>
      </c>
      <c r="F137" s="4"/>
      <c r="G137" s="80">
        <f>G138</f>
        <v>1580</v>
      </c>
    </row>
    <row r="138" spans="1:8" s="40" customFormat="1" x14ac:dyDescent="0.2">
      <c r="A138" s="25" t="s">
        <v>157</v>
      </c>
      <c r="B138" s="6" t="s">
        <v>148</v>
      </c>
      <c r="C138" s="6" t="s">
        <v>55</v>
      </c>
      <c r="D138" s="6" t="s">
        <v>91</v>
      </c>
      <c r="E138" s="6" t="s">
        <v>616</v>
      </c>
      <c r="F138" s="6" t="s">
        <v>111</v>
      </c>
      <c r="G138" s="81">
        <v>1580</v>
      </c>
      <c r="H138" s="40">
        <v>790</v>
      </c>
    </row>
    <row r="139" spans="1:8" ht="25.5" x14ac:dyDescent="0.2">
      <c r="A139" s="20" t="s">
        <v>129</v>
      </c>
      <c r="B139" s="9" t="s">
        <v>148</v>
      </c>
      <c r="C139" s="9" t="s">
        <v>70</v>
      </c>
      <c r="D139" s="9"/>
      <c r="E139" s="53"/>
      <c r="F139" s="53"/>
      <c r="G139" s="50">
        <f>G140</f>
        <v>1404.1</v>
      </c>
    </row>
    <row r="140" spans="1:8" ht="32.25" customHeight="1" x14ac:dyDescent="0.2">
      <c r="A140" s="22" t="s">
        <v>557</v>
      </c>
      <c r="B140" s="8">
        <v>968</v>
      </c>
      <c r="C140" s="8" t="s">
        <v>70</v>
      </c>
      <c r="D140" s="8" t="s">
        <v>64</v>
      </c>
      <c r="E140" s="8"/>
      <c r="F140" s="8"/>
      <c r="G140" s="51">
        <f>G141</f>
        <v>1404.1</v>
      </c>
    </row>
    <row r="141" spans="1:8" ht="63.75" x14ac:dyDescent="0.2">
      <c r="A141" s="39" t="s">
        <v>578</v>
      </c>
      <c r="B141" s="11" t="s">
        <v>148</v>
      </c>
      <c r="C141" s="11" t="s">
        <v>70</v>
      </c>
      <c r="D141" s="11" t="s">
        <v>64</v>
      </c>
      <c r="E141" s="11" t="s">
        <v>339</v>
      </c>
      <c r="F141" s="11"/>
      <c r="G141" s="52">
        <f>G142</f>
        <v>1404.1</v>
      </c>
    </row>
    <row r="142" spans="1:8" ht="38.25" x14ac:dyDescent="0.2">
      <c r="A142" s="21" t="s">
        <v>340</v>
      </c>
      <c r="B142" s="4">
        <v>968</v>
      </c>
      <c r="C142" s="4" t="s">
        <v>70</v>
      </c>
      <c r="D142" s="4" t="s">
        <v>64</v>
      </c>
      <c r="E142" s="4" t="s">
        <v>341</v>
      </c>
      <c r="F142" s="4"/>
      <c r="G142" s="5">
        <f>G143</f>
        <v>1404.1</v>
      </c>
    </row>
    <row r="143" spans="1:8" ht="25.5" x14ac:dyDescent="0.2">
      <c r="A143" s="105" t="s">
        <v>342</v>
      </c>
      <c r="B143" s="4">
        <v>968</v>
      </c>
      <c r="C143" s="4" t="s">
        <v>70</v>
      </c>
      <c r="D143" s="4" t="s">
        <v>64</v>
      </c>
      <c r="E143" s="4" t="s">
        <v>343</v>
      </c>
      <c r="F143" s="4"/>
      <c r="G143" s="5">
        <f>G144</f>
        <v>1404.1</v>
      </c>
    </row>
    <row r="144" spans="1:8" x14ac:dyDescent="0.2">
      <c r="A144" s="24" t="s">
        <v>491</v>
      </c>
      <c r="B144" s="6">
        <v>968</v>
      </c>
      <c r="C144" s="6" t="s">
        <v>70</v>
      </c>
      <c r="D144" s="6" t="s">
        <v>64</v>
      </c>
      <c r="E144" s="6" t="s">
        <v>343</v>
      </c>
      <c r="F144" s="6" t="s">
        <v>107</v>
      </c>
      <c r="G144" s="18">
        <v>1404.1</v>
      </c>
    </row>
    <row r="145" spans="1:8" s="40" customFormat="1" x14ac:dyDescent="0.2">
      <c r="A145" s="20" t="s">
        <v>112</v>
      </c>
      <c r="B145" s="9">
        <v>968</v>
      </c>
      <c r="C145" s="9" t="s">
        <v>58</v>
      </c>
      <c r="D145" s="9"/>
      <c r="E145" s="9"/>
      <c r="F145" s="9"/>
      <c r="G145" s="50">
        <f>G152+G146</f>
        <v>64680.258000000002</v>
      </c>
    </row>
    <row r="146" spans="1:8" s="103" customFormat="1" x14ac:dyDescent="0.2">
      <c r="A146" s="111" t="s">
        <v>416</v>
      </c>
      <c r="B146" s="112" t="s">
        <v>148</v>
      </c>
      <c r="C146" s="112" t="s">
        <v>58</v>
      </c>
      <c r="D146" s="112" t="s">
        <v>61</v>
      </c>
      <c r="E146" s="102"/>
      <c r="F146" s="102"/>
      <c r="G146" s="113">
        <f>G147</f>
        <v>64424.758000000002</v>
      </c>
    </row>
    <row r="147" spans="1:8" s="41" customFormat="1" ht="51" x14ac:dyDescent="0.2">
      <c r="A147" s="38" t="s">
        <v>579</v>
      </c>
      <c r="B147" s="11" t="s">
        <v>148</v>
      </c>
      <c r="C147" s="114" t="s">
        <v>58</v>
      </c>
      <c r="D147" s="114" t="s">
        <v>61</v>
      </c>
      <c r="E147" s="11" t="s">
        <v>187</v>
      </c>
      <c r="F147" s="114"/>
      <c r="G147" s="115">
        <f>G148</f>
        <v>64424.758000000002</v>
      </c>
    </row>
    <row r="148" spans="1:8" s="40" customFormat="1" ht="25.5" x14ac:dyDescent="0.2">
      <c r="A148" s="15" t="s">
        <v>580</v>
      </c>
      <c r="B148" s="4" t="s">
        <v>148</v>
      </c>
      <c r="C148" s="104" t="s">
        <v>58</v>
      </c>
      <c r="D148" s="104" t="s">
        <v>61</v>
      </c>
      <c r="E148" s="4" t="s">
        <v>415</v>
      </c>
      <c r="F148" s="104"/>
      <c r="G148" s="80">
        <f>G149</f>
        <v>64424.758000000002</v>
      </c>
    </row>
    <row r="149" spans="1:8" s="40" customFormat="1" ht="25.5" x14ac:dyDescent="0.2">
      <c r="A149" s="15" t="s">
        <v>413</v>
      </c>
      <c r="B149" s="4" t="s">
        <v>148</v>
      </c>
      <c r="C149" s="104" t="s">
        <v>58</v>
      </c>
      <c r="D149" s="104" t="s">
        <v>61</v>
      </c>
      <c r="E149" s="4" t="s">
        <v>414</v>
      </c>
      <c r="F149" s="104"/>
      <c r="G149" s="80">
        <f>G150</f>
        <v>64424.758000000002</v>
      </c>
    </row>
    <row r="150" spans="1:8" s="40" customFormat="1" ht="25.5" x14ac:dyDescent="0.2">
      <c r="A150" s="120" t="s">
        <v>374</v>
      </c>
      <c r="B150" s="4" t="s">
        <v>148</v>
      </c>
      <c r="C150" s="104" t="s">
        <v>58</v>
      </c>
      <c r="D150" s="104" t="s">
        <v>61</v>
      </c>
      <c r="E150" s="4" t="s">
        <v>469</v>
      </c>
      <c r="F150" s="104"/>
      <c r="G150" s="80">
        <f>G151</f>
        <v>64424.758000000002</v>
      </c>
    </row>
    <row r="151" spans="1:8" s="40" customFormat="1" ht="38.25" x14ac:dyDescent="0.2">
      <c r="A151" s="13" t="s">
        <v>445</v>
      </c>
      <c r="B151" s="6" t="s">
        <v>148</v>
      </c>
      <c r="C151" s="82" t="s">
        <v>58</v>
      </c>
      <c r="D151" s="82" t="s">
        <v>61</v>
      </c>
      <c r="E151" s="6" t="s">
        <v>469</v>
      </c>
      <c r="F151" s="82" t="s">
        <v>444</v>
      </c>
      <c r="G151" s="81">
        <v>64424.758000000002</v>
      </c>
      <c r="H151" s="40">
        <f>32261.7+30230.31</f>
        <v>62492.01</v>
      </c>
    </row>
    <row r="152" spans="1:8" x14ac:dyDescent="0.2">
      <c r="A152" s="22" t="s">
        <v>97</v>
      </c>
      <c r="B152" s="8">
        <v>968</v>
      </c>
      <c r="C152" s="8" t="s">
        <v>58</v>
      </c>
      <c r="D152" s="8" t="s">
        <v>75</v>
      </c>
      <c r="E152" s="8"/>
      <c r="F152" s="8"/>
      <c r="G152" s="51">
        <f>G153+G157+G161</f>
        <v>255.5</v>
      </c>
    </row>
    <row r="153" spans="1:8" ht="38.25" x14ac:dyDescent="0.2">
      <c r="A153" s="39" t="s">
        <v>581</v>
      </c>
      <c r="B153" s="11">
        <v>968</v>
      </c>
      <c r="C153" s="11" t="s">
        <v>58</v>
      </c>
      <c r="D153" s="11" t="s">
        <v>75</v>
      </c>
      <c r="E153" s="11" t="s">
        <v>436</v>
      </c>
      <c r="F153" s="11"/>
      <c r="G153" s="52">
        <f>G154</f>
        <v>70</v>
      </c>
    </row>
    <row r="154" spans="1:8" s="40" customFormat="1" ht="38.25" x14ac:dyDescent="0.2">
      <c r="A154" s="14" t="s">
        <v>435</v>
      </c>
      <c r="B154" s="4">
        <v>968</v>
      </c>
      <c r="C154" s="4" t="s">
        <v>58</v>
      </c>
      <c r="D154" s="4" t="s">
        <v>75</v>
      </c>
      <c r="E154" s="4" t="s">
        <v>434</v>
      </c>
      <c r="F154" s="4"/>
      <c r="G154" s="5">
        <f>G155</f>
        <v>70</v>
      </c>
    </row>
    <row r="155" spans="1:8" ht="25.5" x14ac:dyDescent="0.2">
      <c r="A155" s="15" t="s">
        <v>153</v>
      </c>
      <c r="B155" s="4">
        <v>968</v>
      </c>
      <c r="C155" s="4" t="s">
        <v>58</v>
      </c>
      <c r="D155" s="4" t="s">
        <v>75</v>
      </c>
      <c r="E155" s="4" t="s">
        <v>433</v>
      </c>
      <c r="F155" s="4"/>
      <c r="G155" s="5">
        <f>G156</f>
        <v>70</v>
      </c>
    </row>
    <row r="156" spans="1:8" s="40" customFormat="1" x14ac:dyDescent="0.2">
      <c r="A156" s="69" t="s">
        <v>367</v>
      </c>
      <c r="B156" s="6">
        <v>968</v>
      </c>
      <c r="C156" s="6" t="s">
        <v>58</v>
      </c>
      <c r="D156" s="6" t="s">
        <v>75</v>
      </c>
      <c r="E156" s="6" t="s">
        <v>433</v>
      </c>
      <c r="F156" s="6" t="s">
        <v>128</v>
      </c>
      <c r="G156" s="18">
        <v>70</v>
      </c>
    </row>
    <row r="157" spans="1:8" ht="38.25" x14ac:dyDescent="0.2">
      <c r="A157" s="130" t="s">
        <v>582</v>
      </c>
      <c r="B157" s="11" t="s">
        <v>148</v>
      </c>
      <c r="C157" s="11" t="s">
        <v>58</v>
      </c>
      <c r="D157" s="11" t="s">
        <v>75</v>
      </c>
      <c r="E157" s="11" t="s">
        <v>432</v>
      </c>
      <c r="F157" s="11"/>
      <c r="G157" s="115">
        <f>G158</f>
        <v>181</v>
      </c>
    </row>
    <row r="158" spans="1:8" ht="51" x14ac:dyDescent="0.2">
      <c r="A158" s="28" t="s">
        <v>429</v>
      </c>
      <c r="B158" s="6" t="s">
        <v>148</v>
      </c>
      <c r="C158" s="4" t="s">
        <v>58</v>
      </c>
      <c r="D158" s="4" t="s">
        <v>75</v>
      </c>
      <c r="E158" s="4" t="s">
        <v>430</v>
      </c>
      <c r="F158" s="4"/>
      <c r="G158" s="80">
        <f>G159</f>
        <v>181</v>
      </c>
    </row>
    <row r="159" spans="1:8" ht="27.75" customHeight="1" x14ac:dyDescent="0.2">
      <c r="A159" s="29" t="s">
        <v>153</v>
      </c>
      <c r="B159" s="4" t="s">
        <v>148</v>
      </c>
      <c r="C159" s="4" t="s">
        <v>58</v>
      </c>
      <c r="D159" s="4" t="s">
        <v>75</v>
      </c>
      <c r="E159" s="4" t="s">
        <v>431</v>
      </c>
      <c r="F159" s="4"/>
      <c r="G159" s="80">
        <f>G160</f>
        <v>181</v>
      </c>
    </row>
    <row r="160" spans="1:8" x14ac:dyDescent="0.2">
      <c r="A160" s="24" t="s">
        <v>491</v>
      </c>
      <c r="B160" s="6" t="s">
        <v>148</v>
      </c>
      <c r="C160" s="6" t="s">
        <v>58</v>
      </c>
      <c r="D160" s="6" t="s">
        <v>75</v>
      </c>
      <c r="E160" s="6" t="s">
        <v>431</v>
      </c>
      <c r="F160" s="82" t="s">
        <v>107</v>
      </c>
      <c r="G160" s="81">
        <v>181</v>
      </c>
    </row>
    <row r="161" spans="1:8" s="40" customFormat="1" x14ac:dyDescent="0.2">
      <c r="A161" s="39" t="s">
        <v>145</v>
      </c>
      <c r="B161" s="11">
        <v>968</v>
      </c>
      <c r="C161" s="11" t="s">
        <v>58</v>
      </c>
      <c r="D161" s="11" t="s">
        <v>75</v>
      </c>
      <c r="E161" s="11" t="s">
        <v>167</v>
      </c>
      <c r="F161" s="11"/>
      <c r="G161" s="52">
        <f>G162</f>
        <v>4.5</v>
      </c>
    </row>
    <row r="162" spans="1:8" ht="63.75" x14ac:dyDescent="0.2">
      <c r="A162" s="23" t="s">
        <v>101</v>
      </c>
      <c r="B162" s="4">
        <v>968</v>
      </c>
      <c r="C162" s="4" t="s">
        <v>58</v>
      </c>
      <c r="D162" s="4" t="s">
        <v>75</v>
      </c>
      <c r="E162" s="4" t="s">
        <v>192</v>
      </c>
      <c r="F162" s="4"/>
      <c r="G162" s="80">
        <f>G163</f>
        <v>4.5</v>
      </c>
    </row>
    <row r="163" spans="1:8" x14ac:dyDescent="0.2">
      <c r="A163" s="24" t="s">
        <v>491</v>
      </c>
      <c r="B163" s="6">
        <v>968</v>
      </c>
      <c r="C163" s="6" t="s">
        <v>58</v>
      </c>
      <c r="D163" s="6" t="s">
        <v>75</v>
      </c>
      <c r="E163" s="6" t="s">
        <v>192</v>
      </c>
      <c r="F163" s="6" t="s">
        <v>107</v>
      </c>
      <c r="G163" s="81">
        <v>4.5</v>
      </c>
      <c r="H163" s="1">
        <v>4.5</v>
      </c>
    </row>
    <row r="164" spans="1:8" s="40" customFormat="1" x14ac:dyDescent="0.2">
      <c r="A164" s="33" t="s">
        <v>124</v>
      </c>
      <c r="B164" s="9" t="s">
        <v>148</v>
      </c>
      <c r="C164" s="9" t="s">
        <v>60</v>
      </c>
      <c r="D164" s="9"/>
      <c r="E164" s="9"/>
      <c r="F164" s="9"/>
      <c r="G164" s="50">
        <f>G165</f>
        <v>1986.3278399999999</v>
      </c>
    </row>
    <row r="165" spans="1:8" x14ac:dyDescent="0.2">
      <c r="A165" s="27" t="s">
        <v>81</v>
      </c>
      <c r="B165" s="8" t="s">
        <v>148</v>
      </c>
      <c r="C165" s="8" t="s">
        <v>60</v>
      </c>
      <c r="D165" s="8" t="s">
        <v>57</v>
      </c>
      <c r="E165" s="8"/>
      <c r="F165" s="8"/>
      <c r="G165" s="51">
        <f>G166</f>
        <v>1986.3278399999999</v>
      </c>
    </row>
    <row r="166" spans="1:8" s="40" customFormat="1" x14ac:dyDescent="0.2">
      <c r="A166" s="16" t="s">
        <v>145</v>
      </c>
      <c r="B166" s="11" t="s">
        <v>148</v>
      </c>
      <c r="C166" s="11" t="s">
        <v>60</v>
      </c>
      <c r="D166" s="11" t="s">
        <v>57</v>
      </c>
      <c r="E166" s="11" t="s">
        <v>167</v>
      </c>
      <c r="F166" s="11"/>
      <c r="G166" s="52">
        <f>G169+G167</f>
        <v>1986.3278399999999</v>
      </c>
    </row>
    <row r="167" spans="1:8" s="40" customFormat="1" ht="89.25" x14ac:dyDescent="0.2">
      <c r="A167" s="121" t="s">
        <v>454</v>
      </c>
      <c r="B167" s="4" t="s">
        <v>148</v>
      </c>
      <c r="C167" s="104" t="s">
        <v>60</v>
      </c>
      <c r="D167" s="104" t="s">
        <v>57</v>
      </c>
      <c r="E167" s="104" t="s">
        <v>455</v>
      </c>
      <c r="F167" s="104"/>
      <c r="G167" s="5">
        <f>G168</f>
        <v>963.3</v>
      </c>
    </row>
    <row r="168" spans="1:8" s="40" customFormat="1" x14ac:dyDescent="0.2">
      <c r="A168" s="35" t="s">
        <v>157</v>
      </c>
      <c r="B168" s="6" t="s">
        <v>148</v>
      </c>
      <c r="C168" s="82" t="s">
        <v>60</v>
      </c>
      <c r="D168" s="82" t="s">
        <v>57</v>
      </c>
      <c r="E168" s="82" t="s">
        <v>455</v>
      </c>
      <c r="F168" s="82" t="s">
        <v>111</v>
      </c>
      <c r="G168" s="18">
        <v>963.3</v>
      </c>
    </row>
    <row r="169" spans="1:8" s="40" customFormat="1" ht="24.75" customHeight="1" x14ac:dyDescent="0.2">
      <c r="A169" s="14" t="s">
        <v>449</v>
      </c>
      <c r="B169" s="88" t="s">
        <v>148</v>
      </c>
      <c r="C169" s="4" t="s">
        <v>60</v>
      </c>
      <c r="D169" s="4" t="s">
        <v>57</v>
      </c>
      <c r="E169" s="4" t="s">
        <v>446</v>
      </c>
      <c r="F169" s="4"/>
      <c r="G169" s="80">
        <f>SUM(G170:G170)</f>
        <v>1023.02784</v>
      </c>
    </row>
    <row r="170" spans="1:8" s="40" customFormat="1" x14ac:dyDescent="0.2">
      <c r="A170" s="35" t="s">
        <v>157</v>
      </c>
      <c r="B170" s="10" t="s">
        <v>148</v>
      </c>
      <c r="C170" s="6" t="s">
        <v>60</v>
      </c>
      <c r="D170" s="6" t="s">
        <v>57</v>
      </c>
      <c r="E170" s="6" t="s">
        <v>446</v>
      </c>
      <c r="F170" s="6" t="s">
        <v>111</v>
      </c>
      <c r="G170" s="18">
        <v>1023.02784</v>
      </c>
      <c r="H170" s="40">
        <v>511.5</v>
      </c>
    </row>
    <row r="171" spans="1:8" x14ac:dyDescent="0.2">
      <c r="A171" s="20" t="s">
        <v>114</v>
      </c>
      <c r="B171" s="9">
        <v>968</v>
      </c>
      <c r="C171" s="9" t="s">
        <v>64</v>
      </c>
      <c r="D171" s="9"/>
      <c r="E171" s="9"/>
      <c r="F171" s="9"/>
      <c r="G171" s="50">
        <f>G172+G185+G177</f>
        <v>24457.66085</v>
      </c>
    </row>
    <row r="172" spans="1:8" ht="13.5" x14ac:dyDescent="0.2">
      <c r="A172" s="27" t="s">
        <v>53</v>
      </c>
      <c r="B172" s="12">
        <v>968</v>
      </c>
      <c r="C172" s="8" t="s">
        <v>64</v>
      </c>
      <c r="D172" s="8" t="s">
        <v>55</v>
      </c>
      <c r="E172" s="8"/>
      <c r="F172" s="8"/>
      <c r="G172" s="51">
        <f>G173</f>
        <v>5941.11168</v>
      </c>
    </row>
    <row r="173" spans="1:8" x14ac:dyDescent="0.2">
      <c r="A173" s="34" t="s">
        <v>145</v>
      </c>
      <c r="B173" s="11">
        <v>968</v>
      </c>
      <c r="C173" s="11" t="s">
        <v>64</v>
      </c>
      <c r="D173" s="11" t="s">
        <v>55</v>
      </c>
      <c r="E173" s="11" t="s">
        <v>167</v>
      </c>
      <c r="F173" s="11"/>
      <c r="G173" s="52">
        <f>G174</f>
        <v>5941.11168</v>
      </c>
    </row>
    <row r="174" spans="1:8" ht="25.5" x14ac:dyDescent="0.2">
      <c r="A174" s="23" t="s">
        <v>78</v>
      </c>
      <c r="B174" s="6">
        <v>968</v>
      </c>
      <c r="C174" s="4" t="s">
        <v>64</v>
      </c>
      <c r="D174" s="4" t="s">
        <v>55</v>
      </c>
      <c r="E174" s="4" t="s">
        <v>193</v>
      </c>
      <c r="F174" s="4"/>
      <c r="G174" s="5">
        <f>G175</f>
        <v>5941.11168</v>
      </c>
    </row>
    <row r="175" spans="1:8" x14ac:dyDescent="0.2">
      <c r="A175" s="73" t="s">
        <v>134</v>
      </c>
      <c r="B175" s="4">
        <v>968</v>
      </c>
      <c r="C175" s="4" t="s">
        <v>64</v>
      </c>
      <c r="D175" s="4" t="s">
        <v>55</v>
      </c>
      <c r="E175" s="4" t="s">
        <v>194</v>
      </c>
      <c r="F175" s="4"/>
      <c r="G175" s="5">
        <f>G176</f>
        <v>5941.11168</v>
      </c>
    </row>
    <row r="176" spans="1:8" ht="25.5" x14ac:dyDescent="0.2">
      <c r="A176" s="17" t="s">
        <v>471</v>
      </c>
      <c r="B176" s="6">
        <v>968</v>
      </c>
      <c r="C176" s="6" t="s">
        <v>64</v>
      </c>
      <c r="D176" s="6" t="s">
        <v>55</v>
      </c>
      <c r="E176" s="6" t="s">
        <v>194</v>
      </c>
      <c r="F176" s="6" t="s">
        <v>472</v>
      </c>
      <c r="G176" s="18">
        <v>5941.11168</v>
      </c>
    </row>
    <row r="177" spans="1:8" x14ac:dyDescent="0.2">
      <c r="A177" s="27" t="s">
        <v>150</v>
      </c>
      <c r="B177" s="8">
        <v>968</v>
      </c>
      <c r="C177" s="8" t="s">
        <v>64</v>
      </c>
      <c r="D177" s="8" t="s">
        <v>70</v>
      </c>
      <c r="E177" s="8"/>
      <c r="F177" s="8"/>
      <c r="G177" s="51">
        <f>G178</f>
        <v>13623.649170000001</v>
      </c>
    </row>
    <row r="178" spans="1:8" s="106" customFormat="1" ht="38.25" x14ac:dyDescent="0.2">
      <c r="A178" s="117" t="s">
        <v>612</v>
      </c>
      <c r="B178" s="114" t="s">
        <v>148</v>
      </c>
      <c r="C178" s="114" t="s">
        <v>64</v>
      </c>
      <c r="D178" s="114" t="s">
        <v>70</v>
      </c>
      <c r="E178" s="114" t="s">
        <v>30</v>
      </c>
      <c r="F178" s="114"/>
      <c r="G178" s="115">
        <f>G182+G179</f>
        <v>13623.649170000001</v>
      </c>
    </row>
    <row r="179" spans="1:8" ht="38.25" x14ac:dyDescent="0.2">
      <c r="A179" s="107" t="s">
        <v>502</v>
      </c>
      <c r="B179" s="104" t="s">
        <v>148</v>
      </c>
      <c r="C179" s="104" t="s">
        <v>64</v>
      </c>
      <c r="D179" s="104" t="s">
        <v>70</v>
      </c>
      <c r="E179" s="104" t="s">
        <v>503</v>
      </c>
      <c r="F179" s="104"/>
      <c r="G179" s="80">
        <f t="shared" ref="G179:G180" si="0">G180</f>
        <v>12792.045</v>
      </c>
    </row>
    <row r="180" spans="1:8" ht="13.5" x14ac:dyDescent="0.2">
      <c r="A180" s="107" t="s">
        <v>396</v>
      </c>
      <c r="B180" s="104" t="s">
        <v>148</v>
      </c>
      <c r="C180" s="104" t="s">
        <v>64</v>
      </c>
      <c r="D180" s="104" t="s">
        <v>70</v>
      </c>
      <c r="E180" s="104" t="s">
        <v>504</v>
      </c>
      <c r="F180" s="116"/>
      <c r="G180" s="80">
        <f t="shared" si="0"/>
        <v>12792.045</v>
      </c>
    </row>
    <row r="181" spans="1:8" ht="38.25" x14ac:dyDescent="0.2">
      <c r="A181" s="13" t="s">
        <v>445</v>
      </c>
      <c r="B181" s="82" t="s">
        <v>148</v>
      </c>
      <c r="C181" s="82" t="s">
        <v>64</v>
      </c>
      <c r="D181" s="82" t="s">
        <v>70</v>
      </c>
      <c r="E181" s="82" t="s">
        <v>504</v>
      </c>
      <c r="F181" s="82" t="s">
        <v>444</v>
      </c>
      <c r="G181" s="81">
        <v>12792.045</v>
      </c>
      <c r="H181" s="1">
        <v>9466.1</v>
      </c>
    </row>
    <row r="182" spans="1:8" s="106" customFormat="1" ht="25.5" x14ac:dyDescent="0.2">
      <c r="A182" s="107" t="s">
        <v>423</v>
      </c>
      <c r="B182" s="104" t="s">
        <v>148</v>
      </c>
      <c r="C182" s="104" t="s">
        <v>64</v>
      </c>
      <c r="D182" s="104" t="s">
        <v>70</v>
      </c>
      <c r="E182" s="104" t="s">
        <v>410</v>
      </c>
      <c r="F182" s="104"/>
      <c r="G182" s="80">
        <f>G183</f>
        <v>831.60416999999995</v>
      </c>
    </row>
    <row r="183" spans="1:8" s="106" customFormat="1" ht="13.5" x14ac:dyDescent="0.2">
      <c r="A183" s="107" t="s">
        <v>396</v>
      </c>
      <c r="B183" s="104" t="s">
        <v>148</v>
      </c>
      <c r="C183" s="104" t="s">
        <v>64</v>
      </c>
      <c r="D183" s="104" t="s">
        <v>70</v>
      </c>
      <c r="E183" s="104" t="s">
        <v>409</v>
      </c>
      <c r="F183" s="116"/>
      <c r="G183" s="80">
        <f>G184</f>
        <v>831.60416999999995</v>
      </c>
    </row>
    <row r="184" spans="1:8" s="106" customFormat="1" x14ac:dyDescent="0.2">
      <c r="A184" s="25" t="s">
        <v>528</v>
      </c>
      <c r="B184" s="82" t="s">
        <v>148</v>
      </c>
      <c r="C184" s="82" t="s">
        <v>64</v>
      </c>
      <c r="D184" s="82" t="s">
        <v>70</v>
      </c>
      <c r="E184" s="82" t="s">
        <v>409</v>
      </c>
      <c r="F184" s="82" t="s">
        <v>39</v>
      </c>
      <c r="G184" s="81">
        <v>831.60416999999995</v>
      </c>
      <c r="H184" s="106">
        <v>831.6</v>
      </c>
    </row>
    <row r="185" spans="1:8" x14ac:dyDescent="0.2">
      <c r="A185" s="27" t="s">
        <v>82</v>
      </c>
      <c r="B185" s="8">
        <v>968</v>
      </c>
      <c r="C185" s="8" t="s">
        <v>64</v>
      </c>
      <c r="D185" s="8" t="s">
        <v>63</v>
      </c>
      <c r="E185" s="8"/>
      <c r="F185" s="8"/>
      <c r="G185" s="51">
        <f>G186</f>
        <v>4892.9000000000005</v>
      </c>
    </row>
    <row r="186" spans="1:8" x14ac:dyDescent="0.2">
      <c r="A186" s="34" t="s">
        <v>145</v>
      </c>
      <c r="B186" s="11">
        <v>968</v>
      </c>
      <c r="C186" s="11" t="s">
        <v>64</v>
      </c>
      <c r="D186" s="11" t="s">
        <v>63</v>
      </c>
      <c r="E186" s="11" t="s">
        <v>167</v>
      </c>
      <c r="F186" s="11"/>
      <c r="G186" s="52">
        <f>G187+G192+G197</f>
        <v>4892.9000000000005</v>
      </c>
    </row>
    <row r="187" spans="1:8" ht="51" x14ac:dyDescent="0.2">
      <c r="A187" s="23" t="s">
        <v>99</v>
      </c>
      <c r="B187" s="4">
        <v>968</v>
      </c>
      <c r="C187" s="4" t="s">
        <v>64</v>
      </c>
      <c r="D187" s="4" t="s">
        <v>63</v>
      </c>
      <c r="E187" s="4" t="s">
        <v>195</v>
      </c>
      <c r="F187" s="4"/>
      <c r="G187" s="80">
        <f>SUM(G188:G191)</f>
        <v>1884.9</v>
      </c>
    </row>
    <row r="188" spans="1:8" ht="25.5" x14ac:dyDescent="0.2">
      <c r="A188" s="35" t="s">
        <v>165</v>
      </c>
      <c r="B188" s="6">
        <v>968</v>
      </c>
      <c r="C188" s="6" t="s">
        <v>64</v>
      </c>
      <c r="D188" s="6" t="s">
        <v>63</v>
      </c>
      <c r="E188" s="6" t="s">
        <v>195</v>
      </c>
      <c r="F188" s="6" t="s">
        <v>104</v>
      </c>
      <c r="G188" s="81">
        <v>1393.9</v>
      </c>
      <c r="H188" s="1">
        <v>1884.9</v>
      </c>
    </row>
    <row r="189" spans="1:8" ht="38.25" x14ac:dyDescent="0.2">
      <c r="A189" s="35" t="s">
        <v>166</v>
      </c>
      <c r="B189" s="6">
        <v>968</v>
      </c>
      <c r="C189" s="6" t="s">
        <v>64</v>
      </c>
      <c r="D189" s="6" t="s">
        <v>63</v>
      </c>
      <c r="E189" s="6" t="s">
        <v>195</v>
      </c>
      <c r="F189" s="6" t="s">
        <v>159</v>
      </c>
      <c r="G189" s="81">
        <v>420.9</v>
      </c>
    </row>
    <row r="190" spans="1:8" ht="25.5" x14ac:dyDescent="0.2">
      <c r="A190" s="35" t="s">
        <v>105</v>
      </c>
      <c r="B190" s="6">
        <v>968</v>
      </c>
      <c r="C190" s="6" t="s">
        <v>64</v>
      </c>
      <c r="D190" s="6" t="s">
        <v>63</v>
      </c>
      <c r="E190" s="6" t="s">
        <v>195</v>
      </c>
      <c r="F190" s="6" t="s">
        <v>106</v>
      </c>
      <c r="G190" s="81">
        <f>15+6</f>
        <v>21</v>
      </c>
    </row>
    <row r="191" spans="1:8" x14ac:dyDescent="0.2">
      <c r="A191" s="24" t="s">
        <v>491</v>
      </c>
      <c r="B191" s="6">
        <v>968</v>
      </c>
      <c r="C191" s="6" t="s">
        <v>64</v>
      </c>
      <c r="D191" s="6" t="s">
        <v>63</v>
      </c>
      <c r="E191" s="6" t="s">
        <v>195</v>
      </c>
      <c r="F191" s="6" t="s">
        <v>107</v>
      </c>
      <c r="G191" s="81">
        <f>44.1+5</f>
        <v>49.1</v>
      </c>
    </row>
    <row r="192" spans="1:8" ht="38.25" x14ac:dyDescent="0.2">
      <c r="A192" s="23" t="s">
        <v>98</v>
      </c>
      <c r="B192" s="4">
        <v>968</v>
      </c>
      <c r="C192" s="4" t="s">
        <v>64</v>
      </c>
      <c r="D192" s="4" t="s">
        <v>63</v>
      </c>
      <c r="E192" s="4" t="s">
        <v>197</v>
      </c>
      <c r="F192" s="4"/>
      <c r="G192" s="80">
        <f>SUM(G193:G196)</f>
        <v>2513.1999999999998</v>
      </c>
    </row>
    <row r="193" spans="1:8" ht="25.5" x14ac:dyDescent="0.2">
      <c r="A193" s="35" t="s">
        <v>165</v>
      </c>
      <c r="B193" s="6">
        <v>968</v>
      </c>
      <c r="C193" s="6" t="s">
        <v>64</v>
      </c>
      <c r="D193" s="6" t="s">
        <v>63</v>
      </c>
      <c r="E193" s="6" t="s">
        <v>197</v>
      </c>
      <c r="F193" s="6" t="s">
        <v>104</v>
      </c>
      <c r="G193" s="81">
        <v>1732</v>
      </c>
      <c r="H193" s="1">
        <v>2513.1999999999998</v>
      </c>
    </row>
    <row r="194" spans="1:8" s="40" customFormat="1" ht="38.25" x14ac:dyDescent="0.2">
      <c r="A194" s="35" t="s">
        <v>166</v>
      </c>
      <c r="B194" s="6">
        <v>968</v>
      </c>
      <c r="C194" s="6" t="s">
        <v>64</v>
      </c>
      <c r="D194" s="6" t="s">
        <v>63</v>
      </c>
      <c r="E194" s="6" t="s">
        <v>197</v>
      </c>
      <c r="F194" s="6" t="s">
        <v>159</v>
      </c>
      <c r="G194" s="81">
        <v>523.1</v>
      </c>
    </row>
    <row r="195" spans="1:8" ht="25.5" x14ac:dyDescent="0.2">
      <c r="A195" s="35" t="s">
        <v>105</v>
      </c>
      <c r="B195" s="6">
        <v>968</v>
      </c>
      <c r="C195" s="6" t="s">
        <v>64</v>
      </c>
      <c r="D195" s="6" t="s">
        <v>63</v>
      </c>
      <c r="E195" s="6" t="s">
        <v>197</v>
      </c>
      <c r="F195" s="6" t="s">
        <v>106</v>
      </c>
      <c r="G195" s="81">
        <v>183.2</v>
      </c>
    </row>
    <row r="196" spans="1:8" x14ac:dyDescent="0.2">
      <c r="A196" s="24" t="s">
        <v>491</v>
      </c>
      <c r="B196" s="6">
        <v>968</v>
      </c>
      <c r="C196" s="6" t="s">
        <v>64</v>
      </c>
      <c r="D196" s="6" t="s">
        <v>63</v>
      </c>
      <c r="E196" s="6" t="s">
        <v>197</v>
      </c>
      <c r="F196" s="6" t="s">
        <v>107</v>
      </c>
      <c r="G196" s="81">
        <v>74.900000000000006</v>
      </c>
    </row>
    <row r="197" spans="1:8" s="40" customFormat="1" ht="51" x14ac:dyDescent="0.2">
      <c r="A197" s="29" t="s">
        <v>353</v>
      </c>
      <c r="B197" s="4" t="s">
        <v>148</v>
      </c>
      <c r="C197" s="4" t="s">
        <v>64</v>
      </c>
      <c r="D197" s="4" t="s">
        <v>63</v>
      </c>
      <c r="E197" s="4" t="s">
        <v>354</v>
      </c>
      <c r="F197" s="4"/>
      <c r="G197" s="80">
        <f>SUM(G198:G202)</f>
        <v>494.7999999999999</v>
      </c>
    </row>
    <row r="198" spans="1:8" ht="25.5" x14ac:dyDescent="0.2">
      <c r="A198" s="35" t="s">
        <v>165</v>
      </c>
      <c r="B198" s="6" t="s">
        <v>148</v>
      </c>
      <c r="C198" s="6" t="s">
        <v>64</v>
      </c>
      <c r="D198" s="6" t="s">
        <v>63</v>
      </c>
      <c r="E198" s="6" t="s">
        <v>354</v>
      </c>
      <c r="F198" s="6" t="s">
        <v>104</v>
      </c>
      <c r="G198" s="81">
        <v>209.01599999999999</v>
      </c>
      <c r="H198" s="1">
        <v>494.8</v>
      </c>
    </row>
    <row r="199" spans="1:8" ht="38.25" x14ac:dyDescent="0.2">
      <c r="A199" s="35" t="s">
        <v>166</v>
      </c>
      <c r="B199" s="6" t="s">
        <v>148</v>
      </c>
      <c r="C199" s="6" t="s">
        <v>64</v>
      </c>
      <c r="D199" s="6" t="s">
        <v>63</v>
      </c>
      <c r="E199" s="6" t="s">
        <v>354</v>
      </c>
      <c r="F199" s="6" t="s">
        <v>159</v>
      </c>
      <c r="G199" s="81">
        <v>63.124000000000002</v>
      </c>
    </row>
    <row r="200" spans="1:8" x14ac:dyDescent="0.2">
      <c r="A200" s="24" t="s">
        <v>491</v>
      </c>
      <c r="B200" s="6" t="s">
        <v>148</v>
      </c>
      <c r="C200" s="6" t="s">
        <v>64</v>
      </c>
      <c r="D200" s="6" t="s">
        <v>63</v>
      </c>
      <c r="E200" s="6" t="s">
        <v>354</v>
      </c>
      <c r="F200" s="6" t="s">
        <v>107</v>
      </c>
      <c r="G200" s="81">
        <v>152.09119999999999</v>
      </c>
    </row>
    <row r="201" spans="1:8" x14ac:dyDescent="0.2">
      <c r="A201" s="13" t="s">
        <v>358</v>
      </c>
      <c r="B201" s="6" t="s">
        <v>148</v>
      </c>
      <c r="C201" s="6" t="s">
        <v>64</v>
      </c>
      <c r="D201" s="6" t="s">
        <v>63</v>
      </c>
      <c r="E201" s="6" t="s">
        <v>354</v>
      </c>
      <c r="F201" s="6" t="s">
        <v>357</v>
      </c>
      <c r="G201" s="81">
        <v>70.449129999999997</v>
      </c>
    </row>
    <row r="202" spans="1:8" ht="25.5" x14ac:dyDescent="0.2">
      <c r="A202" s="24" t="s">
        <v>565</v>
      </c>
      <c r="B202" s="6" t="s">
        <v>148</v>
      </c>
      <c r="C202" s="6" t="s">
        <v>64</v>
      </c>
      <c r="D202" s="6" t="s">
        <v>63</v>
      </c>
      <c r="E202" s="6" t="s">
        <v>354</v>
      </c>
      <c r="F202" s="6" t="s">
        <v>564</v>
      </c>
      <c r="G202" s="81">
        <v>0.11967</v>
      </c>
    </row>
    <row r="203" spans="1:8" ht="38.25" x14ac:dyDescent="0.2">
      <c r="A203" s="20" t="s">
        <v>547</v>
      </c>
      <c r="B203" s="9">
        <v>968</v>
      </c>
      <c r="C203" s="9" t="s">
        <v>76</v>
      </c>
      <c r="D203" s="9"/>
      <c r="E203" s="9"/>
      <c r="F203" s="9"/>
      <c r="G203" s="50">
        <f>G204</f>
        <v>7445</v>
      </c>
    </row>
    <row r="204" spans="1:8" x14ac:dyDescent="0.2">
      <c r="A204" s="27" t="s">
        <v>548</v>
      </c>
      <c r="B204" s="8">
        <v>968</v>
      </c>
      <c r="C204" s="8" t="s">
        <v>76</v>
      </c>
      <c r="D204" s="8" t="s">
        <v>70</v>
      </c>
      <c r="E204" s="8"/>
      <c r="F204" s="8"/>
      <c r="G204" s="51">
        <f>G205</f>
        <v>7445</v>
      </c>
    </row>
    <row r="205" spans="1:8" s="109" customFormat="1" ht="25.5" x14ac:dyDescent="0.2">
      <c r="A205" s="117" t="s">
        <v>618</v>
      </c>
      <c r="B205" s="116" t="s">
        <v>148</v>
      </c>
      <c r="C205" s="116" t="s">
        <v>76</v>
      </c>
      <c r="D205" s="116" t="s">
        <v>70</v>
      </c>
      <c r="E205" s="116" t="s">
        <v>330</v>
      </c>
      <c r="F205" s="114"/>
      <c r="G205" s="86">
        <f>G206</f>
        <v>7445</v>
      </c>
    </row>
    <row r="206" spans="1:8" s="108" customFormat="1" ht="25.5" x14ac:dyDescent="0.2">
      <c r="A206" s="107" t="s">
        <v>619</v>
      </c>
      <c r="B206" s="104" t="s">
        <v>148</v>
      </c>
      <c r="C206" s="104" t="s">
        <v>76</v>
      </c>
      <c r="D206" s="104" t="s">
        <v>70</v>
      </c>
      <c r="E206" s="104" t="s">
        <v>331</v>
      </c>
      <c r="F206" s="104"/>
      <c r="G206" s="80">
        <f>G207</f>
        <v>7445</v>
      </c>
    </row>
    <row r="207" spans="1:8" s="108" customFormat="1" ht="38.25" x14ac:dyDescent="0.2">
      <c r="A207" s="107" t="s">
        <v>620</v>
      </c>
      <c r="B207" s="104" t="s">
        <v>148</v>
      </c>
      <c r="C207" s="104" t="s">
        <v>76</v>
      </c>
      <c r="D207" s="104" t="s">
        <v>70</v>
      </c>
      <c r="E207" s="104" t="s">
        <v>621</v>
      </c>
      <c r="F207" s="104"/>
      <c r="G207" s="80">
        <f>G208</f>
        <v>7445</v>
      </c>
    </row>
    <row r="208" spans="1:8" s="106" customFormat="1" x14ac:dyDescent="0.2">
      <c r="A208" s="138" t="s">
        <v>157</v>
      </c>
      <c r="B208" s="82" t="s">
        <v>148</v>
      </c>
      <c r="C208" s="82" t="s">
        <v>76</v>
      </c>
      <c r="D208" s="82" t="s">
        <v>70</v>
      </c>
      <c r="E208" s="82" t="s">
        <v>621</v>
      </c>
      <c r="F208" s="82" t="s">
        <v>111</v>
      </c>
      <c r="G208" s="81">
        <v>7445</v>
      </c>
    </row>
    <row r="209" spans="1:8" ht="25.5" x14ac:dyDescent="0.2">
      <c r="A209" s="47" t="s">
        <v>158</v>
      </c>
      <c r="B209" s="48">
        <v>969</v>
      </c>
      <c r="C209" s="48"/>
      <c r="D209" s="48"/>
      <c r="E209" s="48"/>
      <c r="F209" s="48"/>
      <c r="G209" s="49">
        <f>G210+G328</f>
        <v>1180601.0076299999</v>
      </c>
    </row>
    <row r="210" spans="1:8" x14ac:dyDescent="0.2">
      <c r="A210" s="20" t="s">
        <v>113</v>
      </c>
      <c r="B210" s="9">
        <v>969</v>
      </c>
      <c r="C210" s="9" t="s">
        <v>59</v>
      </c>
      <c r="D210" s="9"/>
      <c r="E210" s="9"/>
      <c r="F210" s="9"/>
      <c r="G210" s="54">
        <f>G211+G228+G258+G277+G290+G271</f>
        <v>1179101.0076299999</v>
      </c>
    </row>
    <row r="211" spans="1:8" x14ac:dyDescent="0.2">
      <c r="A211" s="27" t="s">
        <v>49</v>
      </c>
      <c r="B211" s="8">
        <v>969</v>
      </c>
      <c r="C211" s="8" t="s">
        <v>59</v>
      </c>
      <c r="D211" s="8" t="s">
        <v>55</v>
      </c>
      <c r="E211" s="8"/>
      <c r="F211" s="8"/>
      <c r="G211" s="51">
        <f>G212</f>
        <v>337737.24976000004</v>
      </c>
    </row>
    <row r="212" spans="1:8" ht="25.5" x14ac:dyDescent="0.2">
      <c r="A212" s="34" t="s">
        <v>584</v>
      </c>
      <c r="B212" s="11" t="s">
        <v>144</v>
      </c>
      <c r="C212" s="11" t="s">
        <v>59</v>
      </c>
      <c r="D212" s="11" t="s">
        <v>55</v>
      </c>
      <c r="E212" s="11" t="s">
        <v>224</v>
      </c>
      <c r="F212" s="11"/>
      <c r="G212" s="52">
        <f>G213</f>
        <v>337737.24976000004</v>
      </c>
    </row>
    <row r="213" spans="1:8" s="40" customFormat="1" ht="27" x14ac:dyDescent="0.2">
      <c r="A213" s="31" t="s">
        <v>585</v>
      </c>
      <c r="B213" s="7" t="s">
        <v>144</v>
      </c>
      <c r="C213" s="7" t="s">
        <v>59</v>
      </c>
      <c r="D213" s="7" t="s">
        <v>55</v>
      </c>
      <c r="E213" s="7" t="s">
        <v>225</v>
      </c>
      <c r="F213" s="7"/>
      <c r="G213" s="42">
        <f>G214+G225</f>
        <v>337737.24976000004</v>
      </c>
    </row>
    <row r="214" spans="1:8" ht="38.25" x14ac:dyDescent="0.2">
      <c r="A214" s="30" t="s">
        <v>226</v>
      </c>
      <c r="B214" s="4">
        <v>969</v>
      </c>
      <c r="C214" s="4" t="s">
        <v>59</v>
      </c>
      <c r="D214" s="4" t="s">
        <v>55</v>
      </c>
      <c r="E214" s="4" t="s">
        <v>227</v>
      </c>
      <c r="F214" s="4"/>
      <c r="G214" s="5">
        <f>G215+G221+G217+G219+G223</f>
        <v>336534.17976000003</v>
      </c>
    </row>
    <row r="215" spans="1:8" ht="38.25" x14ac:dyDescent="0.2">
      <c r="A215" s="21" t="s">
        <v>383</v>
      </c>
      <c r="B215" s="4">
        <v>969</v>
      </c>
      <c r="C215" s="4" t="s">
        <v>59</v>
      </c>
      <c r="D215" s="4" t="s">
        <v>55</v>
      </c>
      <c r="E215" s="4" t="s">
        <v>230</v>
      </c>
      <c r="F215" s="4"/>
      <c r="G215" s="80">
        <f>G216</f>
        <v>169860.7</v>
      </c>
    </row>
    <row r="216" spans="1:8" ht="51" x14ac:dyDescent="0.2">
      <c r="A216" s="60" t="s">
        <v>115</v>
      </c>
      <c r="B216" s="6">
        <v>969</v>
      </c>
      <c r="C216" s="6" t="s">
        <v>59</v>
      </c>
      <c r="D216" s="6" t="s">
        <v>55</v>
      </c>
      <c r="E216" s="6" t="s">
        <v>230</v>
      </c>
      <c r="F216" s="6" t="s">
        <v>121</v>
      </c>
      <c r="G216" s="81">
        <v>169860.7</v>
      </c>
      <c r="H216" s="1">
        <v>157463.1</v>
      </c>
    </row>
    <row r="217" spans="1:8" ht="40.5" customHeight="1" x14ac:dyDescent="0.2">
      <c r="A217" s="30" t="s">
        <v>373</v>
      </c>
      <c r="B217" s="4" t="s">
        <v>144</v>
      </c>
      <c r="C217" s="4" t="s">
        <v>59</v>
      </c>
      <c r="D217" s="4" t="s">
        <v>55</v>
      </c>
      <c r="E217" s="4" t="s">
        <v>372</v>
      </c>
      <c r="F217" s="4"/>
      <c r="G217" s="80">
        <f>G218</f>
        <v>492</v>
      </c>
    </row>
    <row r="218" spans="1:8" ht="51" x14ac:dyDescent="0.2">
      <c r="A218" s="60" t="s">
        <v>115</v>
      </c>
      <c r="B218" s="6" t="s">
        <v>144</v>
      </c>
      <c r="C218" s="6" t="s">
        <v>59</v>
      </c>
      <c r="D218" s="6" t="s">
        <v>55</v>
      </c>
      <c r="E218" s="6" t="s">
        <v>372</v>
      </c>
      <c r="F218" s="6" t="s">
        <v>121</v>
      </c>
      <c r="G218" s="81">
        <v>492</v>
      </c>
      <c r="H218" s="1">
        <v>562.79999999999995</v>
      </c>
    </row>
    <row r="219" spans="1:8" ht="63.75" x14ac:dyDescent="0.2">
      <c r="A219" s="30" t="s">
        <v>458</v>
      </c>
      <c r="B219" s="4" t="s">
        <v>144</v>
      </c>
      <c r="C219" s="4" t="s">
        <v>59</v>
      </c>
      <c r="D219" s="4" t="s">
        <v>55</v>
      </c>
      <c r="E219" s="4" t="s">
        <v>459</v>
      </c>
      <c r="F219" s="4"/>
      <c r="G219" s="80">
        <f>G220</f>
        <v>648</v>
      </c>
    </row>
    <row r="220" spans="1:8" x14ac:dyDescent="0.2">
      <c r="A220" s="13" t="s">
        <v>117</v>
      </c>
      <c r="B220" s="6" t="s">
        <v>144</v>
      </c>
      <c r="C220" s="6" t="s">
        <v>59</v>
      </c>
      <c r="D220" s="6" t="s">
        <v>55</v>
      </c>
      <c r="E220" s="6" t="s">
        <v>459</v>
      </c>
      <c r="F220" s="6" t="s">
        <v>118</v>
      </c>
      <c r="G220" s="81">
        <f>324+324</f>
        <v>648</v>
      </c>
      <c r="H220" s="1">
        <v>324</v>
      </c>
    </row>
    <row r="221" spans="1:8" ht="25.5" x14ac:dyDescent="0.2">
      <c r="A221" s="30" t="s">
        <v>228</v>
      </c>
      <c r="B221" s="4">
        <v>969</v>
      </c>
      <c r="C221" s="4" t="s">
        <v>59</v>
      </c>
      <c r="D221" s="4" t="s">
        <v>55</v>
      </c>
      <c r="E221" s="4" t="s">
        <v>229</v>
      </c>
      <c r="F221" s="4"/>
      <c r="G221" s="5">
        <f>SUM(G222)</f>
        <v>39373.959000000003</v>
      </c>
    </row>
    <row r="222" spans="1:8" ht="51" x14ac:dyDescent="0.2">
      <c r="A222" s="60" t="s">
        <v>115</v>
      </c>
      <c r="B222" s="6">
        <v>969</v>
      </c>
      <c r="C222" s="6" t="s">
        <v>59</v>
      </c>
      <c r="D222" s="6" t="s">
        <v>55</v>
      </c>
      <c r="E222" s="6" t="s">
        <v>229</v>
      </c>
      <c r="F222" s="6" t="s">
        <v>121</v>
      </c>
      <c r="G222" s="81">
        <v>39373.959000000003</v>
      </c>
    </row>
    <row r="223" spans="1:8" ht="25.5" x14ac:dyDescent="0.2">
      <c r="A223" s="30" t="s">
        <v>424</v>
      </c>
      <c r="B223" s="4">
        <v>969</v>
      </c>
      <c r="C223" s="4" t="s">
        <v>59</v>
      </c>
      <c r="D223" s="4" t="s">
        <v>55</v>
      </c>
      <c r="E223" s="4" t="s">
        <v>480</v>
      </c>
      <c r="F223" s="4"/>
      <c r="G223" s="5">
        <f>SUM(G224)</f>
        <v>126159.52076</v>
      </c>
    </row>
    <row r="224" spans="1:8" ht="51" x14ac:dyDescent="0.2">
      <c r="A224" s="60" t="s">
        <v>115</v>
      </c>
      <c r="B224" s="6">
        <v>969</v>
      </c>
      <c r="C224" s="6" t="s">
        <v>59</v>
      </c>
      <c r="D224" s="6" t="s">
        <v>55</v>
      </c>
      <c r="E224" s="6" t="s">
        <v>480</v>
      </c>
      <c r="F224" s="6" t="s">
        <v>121</v>
      </c>
      <c r="G224" s="81">
        <v>126159.52076</v>
      </c>
      <c r="H224" s="1">
        <v>121184.6</v>
      </c>
    </row>
    <row r="225" spans="1:8" ht="25.5" x14ac:dyDescent="0.2">
      <c r="A225" s="29" t="s">
        <v>524</v>
      </c>
      <c r="B225" s="6" t="s">
        <v>144</v>
      </c>
      <c r="C225" s="4" t="s">
        <v>59</v>
      </c>
      <c r="D225" s="4" t="s">
        <v>55</v>
      </c>
      <c r="E225" s="4" t="s">
        <v>525</v>
      </c>
      <c r="F225" s="4"/>
      <c r="G225" s="5">
        <f>G226</f>
        <v>1203.07</v>
      </c>
    </row>
    <row r="226" spans="1:8" ht="63.75" x14ac:dyDescent="0.2">
      <c r="A226" s="30" t="s">
        <v>156</v>
      </c>
      <c r="B226" s="4" t="s">
        <v>144</v>
      </c>
      <c r="C226" s="4" t="s">
        <v>59</v>
      </c>
      <c r="D226" s="4" t="s">
        <v>55</v>
      </c>
      <c r="E226" s="4" t="s">
        <v>526</v>
      </c>
      <c r="F226" s="4"/>
      <c r="G226" s="80">
        <f>G227</f>
        <v>1203.07</v>
      </c>
    </row>
    <row r="227" spans="1:8" x14ac:dyDescent="0.2">
      <c r="A227" s="13" t="s">
        <v>117</v>
      </c>
      <c r="B227" s="6" t="s">
        <v>144</v>
      </c>
      <c r="C227" s="6" t="s">
        <v>59</v>
      </c>
      <c r="D227" s="6" t="s">
        <v>55</v>
      </c>
      <c r="E227" s="6" t="s">
        <v>526</v>
      </c>
      <c r="F227" s="6" t="s">
        <v>118</v>
      </c>
      <c r="G227" s="18">
        <v>1203.07</v>
      </c>
    </row>
    <row r="228" spans="1:8" x14ac:dyDescent="0.2">
      <c r="A228" s="22" t="s">
        <v>50</v>
      </c>
      <c r="B228" s="8">
        <v>969</v>
      </c>
      <c r="C228" s="8" t="s">
        <v>59</v>
      </c>
      <c r="D228" s="8" t="s">
        <v>57</v>
      </c>
      <c r="E228" s="8"/>
      <c r="F228" s="8"/>
      <c r="G228" s="51">
        <f>G229</f>
        <v>708106.10388999991</v>
      </c>
    </row>
    <row r="229" spans="1:8" ht="25.5" x14ac:dyDescent="0.2">
      <c r="A229" s="34" t="s">
        <v>584</v>
      </c>
      <c r="B229" s="11">
        <v>969</v>
      </c>
      <c r="C229" s="11" t="s">
        <v>59</v>
      </c>
      <c r="D229" s="11" t="s">
        <v>57</v>
      </c>
      <c r="E229" s="11" t="s">
        <v>224</v>
      </c>
      <c r="F229" s="7"/>
      <c r="G229" s="52">
        <f>G230</f>
        <v>708106.10388999991</v>
      </c>
    </row>
    <row r="230" spans="1:8" ht="27" x14ac:dyDescent="0.2">
      <c r="A230" s="31" t="s">
        <v>586</v>
      </c>
      <c r="B230" s="7">
        <v>969</v>
      </c>
      <c r="C230" s="7" t="s">
        <v>59</v>
      </c>
      <c r="D230" s="7" t="s">
        <v>57</v>
      </c>
      <c r="E230" s="7" t="s">
        <v>231</v>
      </c>
      <c r="F230" s="7"/>
      <c r="G230" s="42">
        <f>G231+G255+G252</f>
        <v>708106.10388999991</v>
      </c>
    </row>
    <row r="231" spans="1:8" ht="25.5" x14ac:dyDescent="0.2">
      <c r="A231" s="30" t="s">
        <v>236</v>
      </c>
      <c r="B231" s="4" t="s">
        <v>144</v>
      </c>
      <c r="C231" s="4" t="s">
        <v>59</v>
      </c>
      <c r="D231" s="4" t="s">
        <v>57</v>
      </c>
      <c r="E231" s="4" t="s">
        <v>233</v>
      </c>
      <c r="F231" s="4"/>
      <c r="G231" s="5">
        <f>G232+G234+G236+G240+G242+G244+G246+G248+G250+G238</f>
        <v>706606.10388999991</v>
      </c>
    </row>
    <row r="232" spans="1:8" ht="65.25" customHeight="1" x14ac:dyDescent="0.2">
      <c r="A232" s="15" t="s">
        <v>152</v>
      </c>
      <c r="B232" s="4" t="s">
        <v>144</v>
      </c>
      <c r="C232" s="4" t="s">
        <v>59</v>
      </c>
      <c r="D232" s="4" t="s">
        <v>57</v>
      </c>
      <c r="E232" s="4" t="s">
        <v>237</v>
      </c>
      <c r="F232" s="4"/>
      <c r="G232" s="80">
        <f>G233</f>
        <v>309984.40000000002</v>
      </c>
    </row>
    <row r="233" spans="1:8" ht="51" x14ac:dyDescent="0.2">
      <c r="A233" s="60" t="s">
        <v>115</v>
      </c>
      <c r="B233" s="6" t="s">
        <v>144</v>
      </c>
      <c r="C233" s="6" t="s">
        <v>59</v>
      </c>
      <c r="D233" s="6" t="s">
        <v>57</v>
      </c>
      <c r="E233" s="6" t="s">
        <v>237</v>
      </c>
      <c r="F233" s="6" t="s">
        <v>121</v>
      </c>
      <c r="G233" s="81">
        <v>309984.40000000002</v>
      </c>
      <c r="H233" s="1">
        <v>304828.7</v>
      </c>
    </row>
    <row r="234" spans="1:8" s="40" customFormat="1" ht="63.75" x14ac:dyDescent="0.2">
      <c r="A234" s="30" t="s">
        <v>381</v>
      </c>
      <c r="B234" s="4" t="s">
        <v>144</v>
      </c>
      <c r="C234" s="4" t="s">
        <v>59</v>
      </c>
      <c r="D234" s="4" t="s">
        <v>57</v>
      </c>
      <c r="E234" s="4" t="s">
        <v>238</v>
      </c>
      <c r="F234" s="4"/>
      <c r="G234" s="80">
        <f>G235</f>
        <v>5374.8</v>
      </c>
    </row>
    <row r="235" spans="1:8" x14ac:dyDescent="0.2">
      <c r="A235" s="13" t="s">
        <v>117</v>
      </c>
      <c r="B235" s="6" t="s">
        <v>144</v>
      </c>
      <c r="C235" s="6" t="s">
        <v>59</v>
      </c>
      <c r="D235" s="6" t="s">
        <v>57</v>
      </c>
      <c r="E235" s="6" t="s">
        <v>238</v>
      </c>
      <c r="F235" s="6" t="s">
        <v>118</v>
      </c>
      <c r="G235" s="81">
        <v>5374.8</v>
      </c>
      <c r="H235" s="1">
        <v>5565.8</v>
      </c>
    </row>
    <row r="236" spans="1:8" s="40" customFormat="1" ht="44.25" customHeight="1" x14ac:dyDescent="0.2">
      <c r="A236" s="23" t="s">
        <v>234</v>
      </c>
      <c r="B236" s="4" t="s">
        <v>144</v>
      </c>
      <c r="C236" s="4" t="s">
        <v>59</v>
      </c>
      <c r="D236" s="4" t="s">
        <v>57</v>
      </c>
      <c r="E236" s="4" t="s">
        <v>235</v>
      </c>
      <c r="F236" s="4"/>
      <c r="G236" s="80">
        <f>SUM(G237)</f>
        <v>82388.381890000004</v>
      </c>
    </row>
    <row r="237" spans="1:8" s="40" customFormat="1" ht="51" x14ac:dyDescent="0.2">
      <c r="A237" s="60" t="s">
        <v>115</v>
      </c>
      <c r="B237" s="6" t="s">
        <v>144</v>
      </c>
      <c r="C237" s="6" t="s">
        <v>59</v>
      </c>
      <c r="D237" s="6" t="s">
        <v>57</v>
      </c>
      <c r="E237" s="6" t="s">
        <v>235</v>
      </c>
      <c r="F237" s="6" t="s">
        <v>121</v>
      </c>
      <c r="G237" s="81">
        <v>82388.381890000004</v>
      </c>
    </row>
    <row r="238" spans="1:8" ht="114.75" x14ac:dyDescent="0.2">
      <c r="A238" s="30" t="s">
        <v>495</v>
      </c>
      <c r="B238" s="4" t="s">
        <v>144</v>
      </c>
      <c r="C238" s="4" t="s">
        <v>59</v>
      </c>
      <c r="D238" s="4" t="s">
        <v>57</v>
      </c>
      <c r="E238" s="4" t="s">
        <v>527</v>
      </c>
      <c r="F238" s="4"/>
      <c r="G238" s="80">
        <f>G239</f>
        <v>1750.5</v>
      </c>
    </row>
    <row r="239" spans="1:8" x14ac:dyDescent="0.2">
      <c r="A239" s="13" t="s">
        <v>117</v>
      </c>
      <c r="B239" s="6" t="s">
        <v>144</v>
      </c>
      <c r="C239" s="6" t="s">
        <v>59</v>
      </c>
      <c r="D239" s="6" t="s">
        <v>57</v>
      </c>
      <c r="E239" s="6" t="s">
        <v>527</v>
      </c>
      <c r="F239" s="6" t="s">
        <v>118</v>
      </c>
      <c r="G239" s="81">
        <v>1750.5</v>
      </c>
      <c r="H239" s="1">
        <v>1750.5</v>
      </c>
    </row>
    <row r="240" spans="1:8" ht="76.5" x14ac:dyDescent="0.2">
      <c r="A240" s="30" t="s">
        <v>456</v>
      </c>
      <c r="B240" s="4" t="s">
        <v>144</v>
      </c>
      <c r="C240" s="4" t="s">
        <v>59</v>
      </c>
      <c r="D240" s="4" t="s">
        <v>57</v>
      </c>
      <c r="E240" s="4" t="s">
        <v>522</v>
      </c>
      <c r="F240" s="4"/>
      <c r="G240" s="80">
        <f>G241</f>
        <v>62703.7</v>
      </c>
    </row>
    <row r="241" spans="1:8" x14ac:dyDescent="0.2">
      <c r="A241" s="13" t="s">
        <v>117</v>
      </c>
      <c r="B241" s="6" t="s">
        <v>144</v>
      </c>
      <c r="C241" s="6" t="s">
        <v>59</v>
      </c>
      <c r="D241" s="6" t="s">
        <v>57</v>
      </c>
      <c r="E241" s="6" t="s">
        <v>522</v>
      </c>
      <c r="F241" s="6" t="s">
        <v>118</v>
      </c>
      <c r="G241" s="18">
        <v>62703.7</v>
      </c>
      <c r="H241" s="1">
        <v>62703.7</v>
      </c>
    </row>
    <row r="242" spans="1:8" ht="51" x14ac:dyDescent="0.2">
      <c r="A242" s="120" t="s">
        <v>378</v>
      </c>
      <c r="B242" s="4">
        <v>969</v>
      </c>
      <c r="C242" s="4" t="s">
        <v>59</v>
      </c>
      <c r="D242" s="4" t="s">
        <v>57</v>
      </c>
      <c r="E242" s="4" t="s">
        <v>297</v>
      </c>
      <c r="F242" s="4"/>
      <c r="G242" s="80">
        <f>G243</f>
        <v>30479.7</v>
      </c>
    </row>
    <row r="243" spans="1:8" x14ac:dyDescent="0.2">
      <c r="A243" s="13" t="s">
        <v>117</v>
      </c>
      <c r="B243" s="6">
        <v>969</v>
      </c>
      <c r="C243" s="6" t="s">
        <v>59</v>
      </c>
      <c r="D243" s="6" t="s">
        <v>57</v>
      </c>
      <c r="E243" s="6" t="s">
        <v>297</v>
      </c>
      <c r="F243" s="6" t="s">
        <v>118</v>
      </c>
      <c r="G243" s="81">
        <f>28827.2+291.2+1347.7+13.6</f>
        <v>30479.7</v>
      </c>
      <c r="H243" s="1">
        <v>30174.9</v>
      </c>
    </row>
    <row r="244" spans="1:8" s="40" customFormat="1" ht="51" x14ac:dyDescent="0.2">
      <c r="A244" s="30" t="s">
        <v>377</v>
      </c>
      <c r="B244" s="4" t="s">
        <v>144</v>
      </c>
      <c r="C244" s="4" t="s">
        <v>59</v>
      </c>
      <c r="D244" s="4" t="s">
        <v>57</v>
      </c>
      <c r="E244" s="4" t="s">
        <v>334</v>
      </c>
      <c r="F244" s="4"/>
      <c r="G244" s="80">
        <f>G245</f>
        <v>179985.6</v>
      </c>
    </row>
    <row r="245" spans="1:8" s="40" customFormat="1" ht="51" x14ac:dyDescent="0.2">
      <c r="A245" s="25" t="s">
        <v>115</v>
      </c>
      <c r="B245" s="6">
        <v>969</v>
      </c>
      <c r="C245" s="6" t="s">
        <v>59</v>
      </c>
      <c r="D245" s="6" t="s">
        <v>57</v>
      </c>
      <c r="E245" s="6" t="s">
        <v>334</v>
      </c>
      <c r="F245" s="6" t="s">
        <v>121</v>
      </c>
      <c r="G245" s="81">
        <v>179985.6</v>
      </c>
      <c r="H245" s="40">
        <v>136340.4</v>
      </c>
    </row>
    <row r="246" spans="1:8" s="40" customFormat="1" ht="38.25" x14ac:dyDescent="0.2">
      <c r="A246" s="15" t="s">
        <v>375</v>
      </c>
      <c r="B246" s="4" t="s">
        <v>144</v>
      </c>
      <c r="C246" s="4" t="s">
        <v>59</v>
      </c>
      <c r="D246" s="4" t="s">
        <v>57</v>
      </c>
      <c r="E246" s="4" t="s">
        <v>408</v>
      </c>
      <c r="F246" s="4"/>
      <c r="G246" s="80">
        <f>G247</f>
        <v>27972.7</v>
      </c>
    </row>
    <row r="247" spans="1:8" s="40" customFormat="1" x14ac:dyDescent="0.2">
      <c r="A247" s="13" t="s">
        <v>117</v>
      </c>
      <c r="B247" s="6" t="s">
        <v>144</v>
      </c>
      <c r="C247" s="6" t="s">
        <v>59</v>
      </c>
      <c r="D247" s="6" t="s">
        <v>57</v>
      </c>
      <c r="E247" s="6" t="s">
        <v>408</v>
      </c>
      <c r="F247" s="82" t="s">
        <v>118</v>
      </c>
      <c r="G247" s="81">
        <v>27972.7</v>
      </c>
      <c r="H247" s="40">
        <v>10804.3</v>
      </c>
    </row>
    <row r="248" spans="1:8" s="40" customFormat="1" ht="102" x14ac:dyDescent="0.2">
      <c r="A248" s="120" t="s">
        <v>438</v>
      </c>
      <c r="B248" s="4" t="s">
        <v>144</v>
      </c>
      <c r="C248" s="4" t="s">
        <v>59</v>
      </c>
      <c r="D248" s="4" t="s">
        <v>57</v>
      </c>
      <c r="E248" s="4" t="s">
        <v>437</v>
      </c>
      <c r="F248" s="104"/>
      <c r="G248" s="80">
        <f>G249</f>
        <v>1570.722</v>
      </c>
    </row>
    <row r="249" spans="1:8" s="40" customFormat="1" x14ac:dyDescent="0.2">
      <c r="A249" s="13" t="s">
        <v>117</v>
      </c>
      <c r="B249" s="6" t="s">
        <v>144</v>
      </c>
      <c r="C249" s="6" t="s">
        <v>59</v>
      </c>
      <c r="D249" s="6" t="s">
        <v>57</v>
      </c>
      <c r="E249" s="6" t="s">
        <v>437</v>
      </c>
      <c r="F249" s="82" t="s">
        <v>118</v>
      </c>
      <c r="G249" s="81">
        <v>1570.722</v>
      </c>
      <c r="H249" s="40">
        <v>1523.6</v>
      </c>
    </row>
    <row r="250" spans="1:8" ht="51" x14ac:dyDescent="0.2">
      <c r="A250" s="120" t="s">
        <v>457</v>
      </c>
      <c r="B250" s="4" t="s">
        <v>144</v>
      </c>
      <c r="C250" s="4" t="s">
        <v>59</v>
      </c>
      <c r="D250" s="4" t="s">
        <v>57</v>
      </c>
      <c r="E250" s="4" t="s">
        <v>523</v>
      </c>
      <c r="F250" s="4"/>
      <c r="G250" s="80">
        <f>G251</f>
        <v>4395.6000000000004</v>
      </c>
    </row>
    <row r="251" spans="1:8" x14ac:dyDescent="0.2">
      <c r="A251" s="13" t="s">
        <v>117</v>
      </c>
      <c r="B251" s="6" t="s">
        <v>144</v>
      </c>
      <c r="C251" s="6" t="s">
        <v>59</v>
      </c>
      <c r="D251" s="6" t="s">
        <v>57</v>
      </c>
      <c r="E251" s="6" t="s">
        <v>523</v>
      </c>
      <c r="F251" s="6" t="s">
        <v>118</v>
      </c>
      <c r="G251" s="81">
        <v>4395.6000000000004</v>
      </c>
      <c r="H251" s="1">
        <v>4395.6000000000004</v>
      </c>
    </row>
    <row r="252" spans="1:8" s="40" customFormat="1" ht="38.25" x14ac:dyDescent="0.2">
      <c r="A252" s="15" t="s">
        <v>364</v>
      </c>
      <c r="B252" s="4" t="s">
        <v>144</v>
      </c>
      <c r="C252" s="4" t="s">
        <v>59</v>
      </c>
      <c r="D252" s="4" t="s">
        <v>57</v>
      </c>
      <c r="E252" s="4" t="s">
        <v>361</v>
      </c>
      <c r="F252" s="4"/>
      <c r="G252" s="80">
        <f>G253</f>
        <v>750</v>
      </c>
    </row>
    <row r="253" spans="1:8" s="40" customFormat="1" ht="25.5" x14ac:dyDescent="0.2">
      <c r="A253" s="15" t="s">
        <v>363</v>
      </c>
      <c r="B253" s="4" t="s">
        <v>144</v>
      </c>
      <c r="C253" s="4" t="s">
        <v>59</v>
      </c>
      <c r="D253" s="4" t="s">
        <v>57</v>
      </c>
      <c r="E253" s="4" t="s">
        <v>362</v>
      </c>
      <c r="F253" s="4"/>
      <c r="G253" s="80">
        <f>G254</f>
        <v>750</v>
      </c>
    </row>
    <row r="254" spans="1:8" s="40" customFormat="1" x14ac:dyDescent="0.2">
      <c r="A254" s="13" t="s">
        <v>117</v>
      </c>
      <c r="B254" s="6" t="s">
        <v>144</v>
      </c>
      <c r="C254" s="6" t="s">
        <v>59</v>
      </c>
      <c r="D254" s="6" t="s">
        <v>57</v>
      </c>
      <c r="E254" s="6" t="s">
        <v>362</v>
      </c>
      <c r="F254" s="6" t="s">
        <v>118</v>
      </c>
      <c r="G254" s="81">
        <v>750</v>
      </c>
    </row>
    <row r="255" spans="1:8" s="40" customFormat="1" ht="25.5" x14ac:dyDescent="0.2">
      <c r="A255" s="29" t="s">
        <v>6</v>
      </c>
      <c r="B255" s="6" t="s">
        <v>144</v>
      </c>
      <c r="C255" s="4" t="s">
        <v>59</v>
      </c>
      <c r="D255" s="4" t="s">
        <v>57</v>
      </c>
      <c r="E255" s="4" t="s">
        <v>7</v>
      </c>
      <c r="F255" s="6"/>
      <c r="G255" s="80">
        <f>G256</f>
        <v>750</v>
      </c>
    </row>
    <row r="256" spans="1:8" s="40" customFormat="1" ht="63.75" x14ac:dyDescent="0.2">
      <c r="A256" s="30" t="s">
        <v>156</v>
      </c>
      <c r="B256" s="4" t="s">
        <v>144</v>
      </c>
      <c r="C256" s="4" t="s">
        <v>59</v>
      </c>
      <c r="D256" s="4" t="s">
        <v>57</v>
      </c>
      <c r="E256" s="4" t="s">
        <v>8</v>
      </c>
      <c r="F256" s="4"/>
      <c r="G256" s="80">
        <f>G257</f>
        <v>750</v>
      </c>
    </row>
    <row r="257" spans="1:8" s="40" customFormat="1" x14ac:dyDescent="0.2">
      <c r="A257" s="13" t="s">
        <v>117</v>
      </c>
      <c r="B257" s="6" t="s">
        <v>144</v>
      </c>
      <c r="C257" s="6" t="s">
        <v>59</v>
      </c>
      <c r="D257" s="6" t="s">
        <v>57</v>
      </c>
      <c r="E257" s="6" t="s">
        <v>8</v>
      </c>
      <c r="F257" s="6" t="s">
        <v>118</v>
      </c>
      <c r="G257" s="81">
        <v>750</v>
      </c>
      <c r="H257" s="40">
        <v>8320</v>
      </c>
    </row>
    <row r="258" spans="1:8" s="40" customFormat="1" x14ac:dyDescent="0.2">
      <c r="A258" s="22" t="s">
        <v>273</v>
      </c>
      <c r="B258" s="8">
        <v>969</v>
      </c>
      <c r="C258" s="8" t="s">
        <v>59</v>
      </c>
      <c r="D258" s="8" t="s">
        <v>70</v>
      </c>
      <c r="E258" s="8"/>
      <c r="F258" s="8"/>
      <c r="G258" s="51">
        <f>G259</f>
        <v>71750.46682999999</v>
      </c>
    </row>
    <row r="259" spans="1:8" s="40" customFormat="1" ht="25.5" x14ac:dyDescent="0.2">
      <c r="A259" s="34" t="s">
        <v>584</v>
      </c>
      <c r="B259" s="11" t="s">
        <v>144</v>
      </c>
      <c r="C259" s="11" t="s">
        <v>59</v>
      </c>
      <c r="D259" s="11" t="s">
        <v>70</v>
      </c>
      <c r="E259" s="11" t="s">
        <v>224</v>
      </c>
      <c r="F259" s="11"/>
      <c r="G259" s="52">
        <f>G260</f>
        <v>71750.46682999999</v>
      </c>
    </row>
    <row r="260" spans="1:8" s="40" customFormat="1" ht="27" x14ac:dyDescent="0.2">
      <c r="A260" s="31" t="s">
        <v>587</v>
      </c>
      <c r="B260" s="7">
        <v>969</v>
      </c>
      <c r="C260" s="7" t="s">
        <v>59</v>
      </c>
      <c r="D260" s="7" t="s">
        <v>70</v>
      </c>
      <c r="E260" s="7" t="s">
        <v>239</v>
      </c>
      <c r="F260" s="7"/>
      <c r="G260" s="42">
        <f>G261</f>
        <v>71750.46682999999</v>
      </c>
    </row>
    <row r="261" spans="1:8" s="40" customFormat="1" ht="38.25" x14ac:dyDescent="0.2">
      <c r="A261" s="30" t="s">
        <v>232</v>
      </c>
      <c r="B261" s="4" t="s">
        <v>144</v>
      </c>
      <c r="C261" s="4" t="s">
        <v>59</v>
      </c>
      <c r="D261" s="4" t="s">
        <v>70</v>
      </c>
      <c r="E261" s="4" t="s">
        <v>240</v>
      </c>
      <c r="F261" s="4"/>
      <c r="G261" s="5">
        <f>G262+G268+G265</f>
        <v>71750.46682999999</v>
      </c>
    </row>
    <row r="262" spans="1:8" s="40" customFormat="1" ht="38.25" x14ac:dyDescent="0.2">
      <c r="A262" s="30" t="s">
        <v>241</v>
      </c>
      <c r="B262" s="4" t="s">
        <v>144</v>
      </c>
      <c r="C262" s="4" t="s">
        <v>59</v>
      </c>
      <c r="D262" s="4" t="s">
        <v>70</v>
      </c>
      <c r="E262" s="4" t="s">
        <v>242</v>
      </c>
      <c r="F262" s="4"/>
      <c r="G262" s="5">
        <f>G263+G264</f>
        <v>4234.1650499999996</v>
      </c>
    </row>
    <row r="263" spans="1:8" s="40" customFormat="1" ht="51" x14ac:dyDescent="0.2">
      <c r="A263" s="25" t="s">
        <v>115</v>
      </c>
      <c r="B263" s="6">
        <v>969</v>
      </c>
      <c r="C263" s="6" t="s">
        <v>59</v>
      </c>
      <c r="D263" s="6" t="s">
        <v>70</v>
      </c>
      <c r="E263" s="6" t="s">
        <v>242</v>
      </c>
      <c r="F263" s="6" t="s">
        <v>121</v>
      </c>
      <c r="G263" s="78">
        <v>2009.856</v>
      </c>
    </row>
    <row r="264" spans="1:8" s="40" customFormat="1" ht="51" x14ac:dyDescent="0.2">
      <c r="A264" s="13" t="s">
        <v>116</v>
      </c>
      <c r="B264" s="6">
        <v>969</v>
      </c>
      <c r="C264" s="6" t="s">
        <v>59</v>
      </c>
      <c r="D264" s="6" t="s">
        <v>70</v>
      </c>
      <c r="E264" s="6" t="s">
        <v>242</v>
      </c>
      <c r="F264" s="6" t="s">
        <v>120</v>
      </c>
      <c r="G264" s="79">
        <v>2224.3090499999998</v>
      </c>
    </row>
    <row r="265" spans="1:8" s="40" customFormat="1" x14ac:dyDescent="0.2">
      <c r="A265" s="15"/>
      <c r="B265" s="4">
        <v>969</v>
      </c>
      <c r="C265" s="4" t="s">
        <v>59</v>
      </c>
      <c r="D265" s="4" t="s">
        <v>70</v>
      </c>
      <c r="E265" s="4" t="s">
        <v>320</v>
      </c>
      <c r="F265" s="4"/>
      <c r="G265" s="80">
        <f>G266+G267</f>
        <v>30862.699999999997</v>
      </c>
    </row>
    <row r="266" spans="1:8" s="40" customFormat="1" ht="51" x14ac:dyDescent="0.2">
      <c r="A266" s="25" t="s">
        <v>115</v>
      </c>
      <c r="B266" s="6">
        <v>969</v>
      </c>
      <c r="C266" s="6" t="s">
        <v>59</v>
      </c>
      <c r="D266" s="6" t="s">
        <v>70</v>
      </c>
      <c r="E266" s="6" t="s">
        <v>320</v>
      </c>
      <c r="F266" s="6" t="s">
        <v>121</v>
      </c>
      <c r="G266" s="81">
        <v>7048.4</v>
      </c>
      <c r="H266" s="40">
        <v>30260.7</v>
      </c>
    </row>
    <row r="267" spans="1:8" s="40" customFormat="1" ht="51" x14ac:dyDescent="0.2">
      <c r="A267" s="13" t="s">
        <v>116</v>
      </c>
      <c r="B267" s="6">
        <v>969</v>
      </c>
      <c r="C267" s="6" t="s">
        <v>59</v>
      </c>
      <c r="D267" s="6" t="s">
        <v>70</v>
      </c>
      <c r="E267" s="6" t="s">
        <v>320</v>
      </c>
      <c r="F267" s="6" t="s">
        <v>120</v>
      </c>
      <c r="G267" s="81">
        <v>23814.3</v>
      </c>
    </row>
    <row r="268" spans="1:8" s="40" customFormat="1" ht="25.5" x14ac:dyDescent="0.2">
      <c r="A268" s="30" t="s">
        <v>424</v>
      </c>
      <c r="B268" s="4">
        <v>969</v>
      </c>
      <c r="C268" s="4" t="s">
        <v>59</v>
      </c>
      <c r="D268" s="4" t="s">
        <v>70</v>
      </c>
      <c r="E268" s="4" t="s">
        <v>481</v>
      </c>
      <c r="F268" s="4"/>
      <c r="G268" s="80">
        <f>G269+G270</f>
        <v>36653.601779999997</v>
      </c>
    </row>
    <row r="269" spans="1:8" s="40" customFormat="1" ht="51" x14ac:dyDescent="0.2">
      <c r="A269" s="25" t="s">
        <v>115</v>
      </c>
      <c r="B269" s="6">
        <v>969</v>
      </c>
      <c r="C269" s="6" t="s">
        <v>59</v>
      </c>
      <c r="D269" s="6" t="s">
        <v>70</v>
      </c>
      <c r="E269" s="6" t="s">
        <v>481</v>
      </c>
      <c r="F269" s="6" t="s">
        <v>121</v>
      </c>
      <c r="G269" s="81">
        <v>12328.156919999999</v>
      </c>
      <c r="H269" s="40">
        <v>31979.599999999999</v>
      </c>
    </row>
    <row r="270" spans="1:8" s="40" customFormat="1" ht="51" x14ac:dyDescent="0.2">
      <c r="A270" s="13" t="s">
        <v>116</v>
      </c>
      <c r="B270" s="6">
        <v>969</v>
      </c>
      <c r="C270" s="6" t="s">
        <v>59</v>
      </c>
      <c r="D270" s="6" t="s">
        <v>70</v>
      </c>
      <c r="E270" s="6" t="s">
        <v>481</v>
      </c>
      <c r="F270" s="6" t="s">
        <v>120</v>
      </c>
      <c r="G270" s="81">
        <v>24325.44486</v>
      </c>
    </row>
    <row r="271" spans="1:8" s="40" customFormat="1" ht="25.5" x14ac:dyDescent="0.2">
      <c r="A271" s="22" t="s">
        <v>45</v>
      </c>
      <c r="B271" s="76">
        <v>969</v>
      </c>
      <c r="C271" s="76" t="s">
        <v>59</v>
      </c>
      <c r="D271" s="76" t="s">
        <v>60</v>
      </c>
      <c r="E271" s="22"/>
      <c r="F271" s="22"/>
      <c r="G271" s="51">
        <f>G272</f>
        <v>407.2</v>
      </c>
    </row>
    <row r="272" spans="1:8" s="40" customFormat="1" ht="25.5" x14ac:dyDescent="0.2">
      <c r="A272" s="34" t="s">
        <v>584</v>
      </c>
      <c r="B272" s="11" t="s">
        <v>144</v>
      </c>
      <c r="C272" s="11" t="s">
        <v>59</v>
      </c>
      <c r="D272" s="11" t="s">
        <v>60</v>
      </c>
      <c r="E272" s="11" t="s">
        <v>224</v>
      </c>
      <c r="F272" s="11"/>
      <c r="G272" s="52">
        <f>G273</f>
        <v>407.2</v>
      </c>
    </row>
    <row r="273" spans="1:8" s="40" customFormat="1" ht="27" x14ac:dyDescent="0.2">
      <c r="A273" s="31" t="s">
        <v>586</v>
      </c>
      <c r="B273" s="7" t="s">
        <v>144</v>
      </c>
      <c r="C273" s="7" t="s">
        <v>59</v>
      </c>
      <c r="D273" s="7" t="s">
        <v>60</v>
      </c>
      <c r="E273" s="7" t="s">
        <v>231</v>
      </c>
      <c r="F273" s="7"/>
      <c r="G273" s="42">
        <f>G275</f>
        <v>407.2</v>
      </c>
    </row>
    <row r="274" spans="1:8" s="40" customFormat="1" ht="25.5" x14ac:dyDescent="0.2">
      <c r="A274" s="30" t="s">
        <v>236</v>
      </c>
      <c r="B274" s="4" t="s">
        <v>144</v>
      </c>
      <c r="C274" s="4" t="s">
        <v>59</v>
      </c>
      <c r="D274" s="4" t="s">
        <v>60</v>
      </c>
      <c r="E274" s="4" t="s">
        <v>233</v>
      </c>
      <c r="F274" s="4"/>
      <c r="G274" s="5">
        <f>G275</f>
        <v>407.2</v>
      </c>
    </row>
    <row r="275" spans="1:8" s="40" customFormat="1" ht="38.25" x14ac:dyDescent="0.2">
      <c r="A275" s="110" t="s">
        <v>376</v>
      </c>
      <c r="B275" s="4" t="s">
        <v>144</v>
      </c>
      <c r="C275" s="4" t="s">
        <v>59</v>
      </c>
      <c r="D275" s="4" t="s">
        <v>60</v>
      </c>
      <c r="E275" s="4" t="s">
        <v>46</v>
      </c>
      <c r="F275" s="4"/>
      <c r="G275" s="80">
        <f>G276</f>
        <v>407.2</v>
      </c>
    </row>
    <row r="276" spans="1:8" s="40" customFormat="1" x14ac:dyDescent="0.2">
      <c r="A276" s="25" t="s">
        <v>117</v>
      </c>
      <c r="B276" s="6" t="s">
        <v>144</v>
      </c>
      <c r="C276" s="6" t="s">
        <v>59</v>
      </c>
      <c r="D276" s="6" t="s">
        <v>60</v>
      </c>
      <c r="E276" s="6" t="s">
        <v>46</v>
      </c>
      <c r="F276" s="6" t="s">
        <v>118</v>
      </c>
      <c r="G276" s="81">
        <f>395+12.2</f>
        <v>407.2</v>
      </c>
      <c r="H276" s="40">
        <v>395</v>
      </c>
    </row>
    <row r="277" spans="1:8" s="40" customFormat="1" x14ac:dyDescent="0.2">
      <c r="A277" s="22" t="s">
        <v>558</v>
      </c>
      <c r="B277" s="8">
        <v>969</v>
      </c>
      <c r="C277" s="8" t="s">
        <v>59</v>
      </c>
      <c r="D277" s="8" t="s">
        <v>59</v>
      </c>
      <c r="E277" s="8"/>
      <c r="F277" s="8"/>
      <c r="G277" s="51">
        <f>G278</f>
        <v>13094.5</v>
      </c>
    </row>
    <row r="278" spans="1:8" s="40" customFormat="1" ht="25.5" x14ac:dyDescent="0.2">
      <c r="A278" s="34" t="s">
        <v>584</v>
      </c>
      <c r="B278" s="11" t="s">
        <v>144</v>
      </c>
      <c r="C278" s="11" t="s">
        <v>59</v>
      </c>
      <c r="D278" s="11" t="s">
        <v>59</v>
      </c>
      <c r="E278" s="11" t="s">
        <v>243</v>
      </c>
      <c r="F278" s="11"/>
      <c r="G278" s="52">
        <f>G279</f>
        <v>13094.5</v>
      </c>
    </row>
    <row r="279" spans="1:8" s="40" customFormat="1" ht="27" x14ac:dyDescent="0.2">
      <c r="A279" s="31" t="s">
        <v>588</v>
      </c>
      <c r="B279" s="7">
        <v>969</v>
      </c>
      <c r="C279" s="7" t="s">
        <v>59</v>
      </c>
      <c r="D279" s="7" t="s">
        <v>59</v>
      </c>
      <c r="E279" s="7" t="s">
        <v>244</v>
      </c>
      <c r="F279" s="7"/>
      <c r="G279" s="42">
        <f>G280</f>
        <v>13094.5</v>
      </c>
    </row>
    <row r="280" spans="1:8" s="40" customFormat="1" ht="25.5" x14ac:dyDescent="0.2">
      <c r="A280" s="30" t="s">
        <v>245</v>
      </c>
      <c r="B280" s="4" t="s">
        <v>144</v>
      </c>
      <c r="C280" s="4" t="s">
        <v>59</v>
      </c>
      <c r="D280" s="4" t="s">
        <v>59</v>
      </c>
      <c r="E280" s="4" t="s">
        <v>246</v>
      </c>
      <c r="F280" s="11"/>
      <c r="G280" s="5">
        <f>G281+G284+G287</f>
        <v>13094.5</v>
      </c>
    </row>
    <row r="281" spans="1:8" s="40" customFormat="1" ht="114.75" x14ac:dyDescent="0.2">
      <c r="A281" s="23" t="s">
        <v>380</v>
      </c>
      <c r="B281" s="4" t="s">
        <v>144</v>
      </c>
      <c r="C281" s="4" t="s">
        <v>59</v>
      </c>
      <c r="D281" s="4" t="s">
        <v>59</v>
      </c>
      <c r="E281" s="4" t="s">
        <v>247</v>
      </c>
      <c r="F281" s="4"/>
      <c r="G281" s="80">
        <f>SUM(G282:G283)</f>
        <v>4450.8999999999996</v>
      </c>
    </row>
    <row r="282" spans="1:8" s="40" customFormat="1" ht="25.5" x14ac:dyDescent="0.2">
      <c r="A282" s="13" t="s">
        <v>10</v>
      </c>
      <c r="B282" s="6">
        <v>969</v>
      </c>
      <c r="C282" s="6" t="s">
        <v>59</v>
      </c>
      <c r="D282" s="6" t="s">
        <v>59</v>
      </c>
      <c r="E282" s="6" t="s">
        <v>247</v>
      </c>
      <c r="F282" s="6" t="s">
        <v>11</v>
      </c>
      <c r="G282" s="81">
        <v>2146.5364</v>
      </c>
      <c r="H282" s="40">
        <v>6191</v>
      </c>
    </row>
    <row r="283" spans="1:8" s="40" customFormat="1" x14ac:dyDescent="0.2">
      <c r="A283" s="25" t="s">
        <v>117</v>
      </c>
      <c r="B283" s="6">
        <v>969</v>
      </c>
      <c r="C283" s="6" t="s">
        <v>59</v>
      </c>
      <c r="D283" s="6" t="s">
        <v>59</v>
      </c>
      <c r="E283" s="6" t="s">
        <v>247</v>
      </c>
      <c r="F283" s="6" t="s">
        <v>118</v>
      </c>
      <c r="G283" s="81">
        <v>2304.3636000000001</v>
      </c>
    </row>
    <row r="284" spans="1:8" s="40" customFormat="1" ht="25.5" x14ac:dyDescent="0.2">
      <c r="A284" s="15" t="s">
        <v>274</v>
      </c>
      <c r="B284" s="4">
        <v>969</v>
      </c>
      <c r="C284" s="4" t="s">
        <v>59</v>
      </c>
      <c r="D284" s="4" t="s">
        <v>59</v>
      </c>
      <c r="E284" s="4" t="s">
        <v>248</v>
      </c>
      <c r="F284" s="4"/>
      <c r="G284" s="80">
        <f>SUM(G285:G286)</f>
        <v>8576.9</v>
      </c>
    </row>
    <row r="285" spans="1:8" s="40" customFormat="1" ht="25.5" x14ac:dyDescent="0.2">
      <c r="A285" s="13" t="s">
        <v>10</v>
      </c>
      <c r="B285" s="6">
        <v>969</v>
      </c>
      <c r="C285" s="6" t="s">
        <v>59</v>
      </c>
      <c r="D285" s="6" t="s">
        <v>59</v>
      </c>
      <c r="E285" s="6" t="s">
        <v>248</v>
      </c>
      <c r="F285" s="6" t="s">
        <v>11</v>
      </c>
      <c r="G285" s="81">
        <v>7028.3347999999996</v>
      </c>
      <c r="H285" s="40">
        <v>7002.5</v>
      </c>
    </row>
    <row r="286" spans="1:8" s="40" customFormat="1" x14ac:dyDescent="0.2">
      <c r="A286" s="25" t="s">
        <v>117</v>
      </c>
      <c r="B286" s="6">
        <v>969</v>
      </c>
      <c r="C286" s="6" t="s">
        <v>59</v>
      </c>
      <c r="D286" s="6" t="s">
        <v>59</v>
      </c>
      <c r="E286" s="6" t="s">
        <v>248</v>
      </c>
      <c r="F286" s="6" t="s">
        <v>118</v>
      </c>
      <c r="G286" s="81">
        <v>1548.5652</v>
      </c>
    </row>
    <row r="287" spans="1:8" s="40" customFormat="1" ht="38.25" x14ac:dyDescent="0.2">
      <c r="A287" s="23" t="s">
        <v>384</v>
      </c>
      <c r="B287" s="4">
        <v>969</v>
      </c>
      <c r="C287" s="4" t="s">
        <v>59</v>
      </c>
      <c r="D287" s="4" t="s">
        <v>59</v>
      </c>
      <c r="E287" s="4" t="s">
        <v>278</v>
      </c>
      <c r="F287" s="4"/>
      <c r="G287" s="80">
        <f>G288+G289</f>
        <v>66.7</v>
      </c>
      <c r="H287" s="40">
        <v>92.9</v>
      </c>
    </row>
    <row r="288" spans="1:8" s="40" customFormat="1" x14ac:dyDescent="0.2">
      <c r="A288" s="37" t="s">
        <v>267</v>
      </c>
      <c r="B288" s="6">
        <v>969</v>
      </c>
      <c r="C288" s="6" t="s">
        <v>59</v>
      </c>
      <c r="D288" s="6" t="s">
        <v>59</v>
      </c>
      <c r="E288" s="6" t="s">
        <v>278</v>
      </c>
      <c r="F288" s="6" t="s">
        <v>133</v>
      </c>
      <c r="G288" s="81">
        <v>51.23</v>
      </c>
    </row>
    <row r="289" spans="1:8" s="40" customFormat="1" ht="38.25" x14ac:dyDescent="0.2">
      <c r="A289" s="13" t="s">
        <v>264</v>
      </c>
      <c r="B289" s="6" t="s">
        <v>144</v>
      </c>
      <c r="C289" s="6" t="s">
        <v>59</v>
      </c>
      <c r="D289" s="6" t="s">
        <v>59</v>
      </c>
      <c r="E289" s="6" t="s">
        <v>278</v>
      </c>
      <c r="F289" s="6" t="s">
        <v>186</v>
      </c>
      <c r="G289" s="81">
        <v>15.47</v>
      </c>
    </row>
    <row r="290" spans="1:8" s="40" customFormat="1" x14ac:dyDescent="0.2">
      <c r="A290" s="27" t="s">
        <v>51</v>
      </c>
      <c r="B290" s="8">
        <v>969</v>
      </c>
      <c r="C290" s="8" t="s">
        <v>59</v>
      </c>
      <c r="D290" s="8" t="s">
        <v>61</v>
      </c>
      <c r="E290" s="8"/>
      <c r="F290" s="8"/>
      <c r="G290" s="51">
        <f>G291+G324</f>
        <v>48005.487150000001</v>
      </c>
    </row>
    <row r="291" spans="1:8" s="40" customFormat="1" ht="25.5" x14ac:dyDescent="0.2">
      <c r="A291" s="34" t="s">
        <v>584</v>
      </c>
      <c r="B291" s="11" t="s">
        <v>144</v>
      </c>
      <c r="C291" s="11" t="s">
        <v>59</v>
      </c>
      <c r="D291" s="11" t="s">
        <v>61</v>
      </c>
      <c r="E291" s="11" t="s">
        <v>224</v>
      </c>
      <c r="F291" s="11"/>
      <c r="G291" s="52">
        <f>G297+G292+G317</f>
        <v>47875.487150000001</v>
      </c>
    </row>
    <row r="292" spans="1:8" s="40" customFormat="1" ht="27" x14ac:dyDescent="0.2">
      <c r="A292" s="31" t="s">
        <v>588</v>
      </c>
      <c r="B292" s="7">
        <v>969</v>
      </c>
      <c r="C292" s="7" t="s">
        <v>59</v>
      </c>
      <c r="D292" s="7" t="s">
        <v>61</v>
      </c>
      <c r="E292" s="7" t="s">
        <v>244</v>
      </c>
      <c r="F292" s="7"/>
      <c r="G292" s="42">
        <f>G293</f>
        <v>128.69999999999999</v>
      </c>
    </row>
    <row r="293" spans="1:8" s="40" customFormat="1" ht="25.5" x14ac:dyDescent="0.2">
      <c r="A293" s="30" t="s">
        <v>245</v>
      </c>
      <c r="B293" s="4" t="s">
        <v>144</v>
      </c>
      <c r="C293" s="4" t="s">
        <v>59</v>
      </c>
      <c r="D293" s="4" t="s">
        <v>61</v>
      </c>
      <c r="E293" s="4" t="s">
        <v>246</v>
      </c>
      <c r="F293" s="11"/>
      <c r="G293" s="5">
        <f>G294</f>
        <v>128.69999999999999</v>
      </c>
    </row>
    <row r="294" spans="1:8" s="40" customFormat="1" ht="38.25" x14ac:dyDescent="0.2">
      <c r="A294" s="15" t="s">
        <v>269</v>
      </c>
      <c r="B294" s="4">
        <v>969</v>
      </c>
      <c r="C294" s="4" t="s">
        <v>59</v>
      </c>
      <c r="D294" s="4" t="s">
        <v>61</v>
      </c>
      <c r="E294" s="4" t="s">
        <v>268</v>
      </c>
      <c r="F294" s="4"/>
      <c r="G294" s="80">
        <f>G295+G296</f>
        <v>128.69999999999999</v>
      </c>
      <c r="H294" s="40">
        <v>105</v>
      </c>
    </row>
    <row r="295" spans="1:8" s="40" customFormat="1" x14ac:dyDescent="0.2">
      <c r="A295" s="37" t="s">
        <v>267</v>
      </c>
      <c r="B295" s="6">
        <v>969</v>
      </c>
      <c r="C295" s="6" t="s">
        <v>59</v>
      </c>
      <c r="D295" s="6" t="s">
        <v>61</v>
      </c>
      <c r="E295" s="6" t="s">
        <v>268</v>
      </c>
      <c r="F295" s="6" t="s">
        <v>133</v>
      </c>
      <c r="G295" s="81">
        <v>98.85</v>
      </c>
    </row>
    <row r="296" spans="1:8" s="40" customFormat="1" ht="38.25" x14ac:dyDescent="0.2">
      <c r="A296" s="13" t="s">
        <v>264</v>
      </c>
      <c r="B296" s="6">
        <v>969</v>
      </c>
      <c r="C296" s="6" t="s">
        <v>59</v>
      </c>
      <c r="D296" s="6" t="s">
        <v>61</v>
      </c>
      <c r="E296" s="6" t="s">
        <v>268</v>
      </c>
      <c r="F296" s="6" t="s">
        <v>186</v>
      </c>
      <c r="G296" s="81">
        <v>29.85</v>
      </c>
    </row>
    <row r="297" spans="1:8" s="40" customFormat="1" ht="27" x14ac:dyDescent="0.2">
      <c r="A297" s="31" t="s">
        <v>589</v>
      </c>
      <c r="B297" s="7" t="s">
        <v>144</v>
      </c>
      <c r="C297" s="7" t="s">
        <v>59</v>
      </c>
      <c r="D297" s="7" t="s">
        <v>61</v>
      </c>
      <c r="E297" s="7" t="s">
        <v>249</v>
      </c>
      <c r="F297" s="7"/>
      <c r="G297" s="86">
        <f>G298</f>
        <v>47346.787150000004</v>
      </c>
    </row>
    <row r="298" spans="1:8" s="40" customFormat="1" ht="25.5" x14ac:dyDescent="0.2">
      <c r="A298" s="30" t="s">
        <v>250</v>
      </c>
      <c r="B298" s="4" t="s">
        <v>144</v>
      </c>
      <c r="C298" s="4" t="s">
        <v>59</v>
      </c>
      <c r="D298" s="4" t="s">
        <v>61</v>
      </c>
      <c r="E298" s="4" t="s">
        <v>251</v>
      </c>
      <c r="F298" s="4"/>
      <c r="G298" s="80">
        <f>G301+G304+G299+G314</f>
        <v>47346.787150000004</v>
      </c>
    </row>
    <row r="299" spans="1:8" s="40" customFormat="1" ht="89.25" x14ac:dyDescent="0.2">
      <c r="A299" s="23" t="s">
        <v>379</v>
      </c>
      <c r="B299" s="4">
        <v>969</v>
      </c>
      <c r="C299" s="4" t="s">
        <v>59</v>
      </c>
      <c r="D299" s="4" t="s">
        <v>61</v>
      </c>
      <c r="E299" s="4" t="s">
        <v>254</v>
      </c>
      <c r="F299" s="4"/>
      <c r="G299" s="80">
        <f>G300</f>
        <v>83.5</v>
      </c>
    </row>
    <row r="300" spans="1:8" s="40" customFormat="1" x14ac:dyDescent="0.2">
      <c r="A300" s="24" t="s">
        <v>491</v>
      </c>
      <c r="B300" s="6">
        <v>969</v>
      </c>
      <c r="C300" s="6" t="s">
        <v>59</v>
      </c>
      <c r="D300" s="6" t="s">
        <v>61</v>
      </c>
      <c r="E300" s="6" t="s">
        <v>254</v>
      </c>
      <c r="F300" s="6" t="s">
        <v>107</v>
      </c>
      <c r="G300" s="81">
        <v>83.5</v>
      </c>
      <c r="H300" s="40">
        <v>83.5</v>
      </c>
    </row>
    <row r="301" spans="1:8" s="40" customFormat="1" ht="25.5" x14ac:dyDescent="0.2">
      <c r="A301" s="30" t="s">
        <v>130</v>
      </c>
      <c r="B301" s="4" t="s">
        <v>144</v>
      </c>
      <c r="C301" s="4" t="s">
        <v>59</v>
      </c>
      <c r="D301" s="4" t="s">
        <v>61</v>
      </c>
      <c r="E301" s="4" t="s">
        <v>266</v>
      </c>
      <c r="F301" s="4"/>
      <c r="G301" s="5">
        <f>SUM(G302:G303)</f>
        <v>1116.5999999999999</v>
      </c>
    </row>
    <row r="302" spans="1:8" s="40" customFormat="1" ht="25.5" x14ac:dyDescent="0.2">
      <c r="A302" s="37" t="s">
        <v>165</v>
      </c>
      <c r="B302" s="6" t="s">
        <v>144</v>
      </c>
      <c r="C302" s="6" t="s">
        <v>59</v>
      </c>
      <c r="D302" s="6" t="s">
        <v>61</v>
      </c>
      <c r="E302" s="6" t="s">
        <v>266</v>
      </c>
      <c r="F302" s="6" t="s">
        <v>104</v>
      </c>
      <c r="G302" s="18">
        <v>857.6</v>
      </c>
    </row>
    <row r="303" spans="1:8" ht="38.25" x14ac:dyDescent="0.2">
      <c r="A303" s="13" t="s">
        <v>166</v>
      </c>
      <c r="B303" s="6" t="s">
        <v>144</v>
      </c>
      <c r="C303" s="6" t="s">
        <v>59</v>
      </c>
      <c r="D303" s="6" t="s">
        <v>61</v>
      </c>
      <c r="E303" s="6" t="s">
        <v>266</v>
      </c>
      <c r="F303" s="6" t="s">
        <v>159</v>
      </c>
      <c r="G303" s="18">
        <v>259</v>
      </c>
    </row>
    <row r="304" spans="1:8" ht="51" x14ac:dyDescent="0.2">
      <c r="A304" s="23" t="s">
        <v>252</v>
      </c>
      <c r="B304" s="4">
        <v>969</v>
      </c>
      <c r="C304" s="4" t="s">
        <v>59</v>
      </c>
      <c r="D304" s="4" t="s">
        <v>61</v>
      </c>
      <c r="E304" s="4" t="s">
        <v>253</v>
      </c>
      <c r="F304" s="4"/>
      <c r="G304" s="5">
        <f>SUM(G305:G313)</f>
        <v>8342.30969</v>
      </c>
    </row>
    <row r="305" spans="1:8" x14ac:dyDescent="0.2">
      <c r="A305" s="37" t="s">
        <v>263</v>
      </c>
      <c r="B305" s="6">
        <v>969</v>
      </c>
      <c r="C305" s="6" t="s">
        <v>59</v>
      </c>
      <c r="D305" s="6" t="s">
        <v>61</v>
      </c>
      <c r="E305" s="6" t="s">
        <v>253</v>
      </c>
      <c r="F305" s="6" t="s">
        <v>133</v>
      </c>
      <c r="G305" s="18">
        <v>0</v>
      </c>
    </row>
    <row r="306" spans="1:8" ht="25.5" x14ac:dyDescent="0.2">
      <c r="A306" s="37" t="s">
        <v>403</v>
      </c>
      <c r="B306" s="6">
        <v>969</v>
      </c>
      <c r="C306" s="6" t="s">
        <v>59</v>
      </c>
      <c r="D306" s="6" t="s">
        <v>61</v>
      </c>
      <c r="E306" s="6" t="s">
        <v>253</v>
      </c>
      <c r="F306" s="6" t="s">
        <v>401</v>
      </c>
      <c r="G306" s="18">
        <v>13</v>
      </c>
    </row>
    <row r="307" spans="1:8" ht="38.25" x14ac:dyDescent="0.2">
      <c r="A307" s="13" t="s">
        <v>264</v>
      </c>
      <c r="B307" s="6">
        <v>969</v>
      </c>
      <c r="C307" s="6" t="s">
        <v>59</v>
      </c>
      <c r="D307" s="6" t="s">
        <v>61</v>
      </c>
      <c r="E307" s="6" t="s">
        <v>253</v>
      </c>
      <c r="F307" s="6" t="s">
        <v>186</v>
      </c>
      <c r="G307" s="18">
        <v>0</v>
      </c>
    </row>
    <row r="308" spans="1:8" ht="25.5" x14ac:dyDescent="0.2">
      <c r="A308" s="13" t="s">
        <v>105</v>
      </c>
      <c r="B308" s="6">
        <v>969</v>
      </c>
      <c r="C308" s="6" t="s">
        <v>59</v>
      </c>
      <c r="D308" s="6" t="s">
        <v>61</v>
      </c>
      <c r="E308" s="6" t="s">
        <v>253</v>
      </c>
      <c r="F308" s="6" t="s">
        <v>106</v>
      </c>
      <c r="G308" s="18">
        <v>1673.498</v>
      </c>
    </row>
    <row r="309" spans="1:8" s="40" customFormat="1" x14ac:dyDescent="0.2">
      <c r="A309" s="24" t="s">
        <v>491</v>
      </c>
      <c r="B309" s="6">
        <v>969</v>
      </c>
      <c r="C309" s="6" t="s">
        <v>59</v>
      </c>
      <c r="D309" s="6" t="s">
        <v>61</v>
      </c>
      <c r="E309" s="6" t="s">
        <v>253</v>
      </c>
      <c r="F309" s="6" t="s">
        <v>107</v>
      </c>
      <c r="G309" s="18">
        <v>5434.66</v>
      </c>
    </row>
    <row r="310" spans="1:8" x14ac:dyDescent="0.2">
      <c r="A310" s="13" t="s">
        <v>358</v>
      </c>
      <c r="B310" s="6">
        <v>969</v>
      </c>
      <c r="C310" s="6" t="s">
        <v>59</v>
      </c>
      <c r="D310" s="6" t="s">
        <v>61</v>
      </c>
      <c r="E310" s="6" t="s">
        <v>253</v>
      </c>
      <c r="F310" s="6" t="s">
        <v>357</v>
      </c>
      <c r="G310" s="18">
        <v>954.55169000000001</v>
      </c>
    </row>
    <row r="311" spans="1:8" x14ac:dyDescent="0.2">
      <c r="A311" s="13" t="s">
        <v>448</v>
      </c>
      <c r="B311" s="6">
        <v>969</v>
      </c>
      <c r="C311" s="6" t="s">
        <v>59</v>
      </c>
      <c r="D311" s="6" t="s">
        <v>61</v>
      </c>
      <c r="E311" s="6" t="s">
        <v>253</v>
      </c>
      <c r="F311" s="6" t="s">
        <v>447</v>
      </c>
      <c r="G311" s="18">
        <v>200</v>
      </c>
    </row>
    <row r="312" spans="1:8" s="40" customFormat="1" ht="25.5" x14ac:dyDescent="0.2">
      <c r="A312" s="13" t="s">
        <v>407</v>
      </c>
      <c r="B312" s="6" t="s">
        <v>144</v>
      </c>
      <c r="C312" s="6" t="s">
        <v>59</v>
      </c>
      <c r="D312" s="6" t="s">
        <v>61</v>
      </c>
      <c r="E312" s="6" t="s">
        <v>253</v>
      </c>
      <c r="F312" s="6" t="s">
        <v>399</v>
      </c>
      <c r="G312" s="18">
        <v>19.7</v>
      </c>
    </row>
    <row r="313" spans="1:8" s="40" customFormat="1" x14ac:dyDescent="0.2">
      <c r="A313" s="13" t="s">
        <v>404</v>
      </c>
      <c r="B313" s="6" t="s">
        <v>144</v>
      </c>
      <c r="C313" s="6" t="s">
        <v>59</v>
      </c>
      <c r="D313" s="6" t="s">
        <v>61</v>
      </c>
      <c r="E313" s="6" t="s">
        <v>253</v>
      </c>
      <c r="F313" s="6" t="s">
        <v>402</v>
      </c>
      <c r="G313" s="18">
        <v>46.9</v>
      </c>
    </row>
    <row r="314" spans="1:8" ht="25.5" x14ac:dyDescent="0.2">
      <c r="A314" s="30" t="s">
        <v>424</v>
      </c>
      <c r="B314" s="4">
        <v>969</v>
      </c>
      <c r="C314" s="4" t="s">
        <v>59</v>
      </c>
      <c r="D314" s="4" t="s">
        <v>61</v>
      </c>
      <c r="E314" s="4" t="s">
        <v>482</v>
      </c>
      <c r="F314" s="4"/>
      <c r="G314" s="5">
        <f>SUM(G315:G316)</f>
        <v>37804.377460000003</v>
      </c>
      <c r="H314" s="1">
        <v>32003</v>
      </c>
    </row>
    <row r="315" spans="1:8" x14ac:dyDescent="0.2">
      <c r="A315" s="37" t="s">
        <v>263</v>
      </c>
      <c r="B315" s="6">
        <v>969</v>
      </c>
      <c r="C315" s="6" t="s">
        <v>59</v>
      </c>
      <c r="D315" s="6" t="s">
        <v>61</v>
      </c>
      <c r="E315" s="6" t="s">
        <v>482</v>
      </c>
      <c r="F315" s="6" t="s">
        <v>133</v>
      </c>
      <c r="G315" s="18">
        <v>29238.87746</v>
      </c>
    </row>
    <row r="316" spans="1:8" ht="38.25" x14ac:dyDescent="0.2">
      <c r="A316" s="13" t="s">
        <v>264</v>
      </c>
      <c r="B316" s="6">
        <v>969</v>
      </c>
      <c r="C316" s="6" t="s">
        <v>59</v>
      </c>
      <c r="D316" s="6" t="s">
        <v>61</v>
      </c>
      <c r="E316" s="6" t="s">
        <v>482</v>
      </c>
      <c r="F316" s="6" t="s">
        <v>186</v>
      </c>
      <c r="G316" s="18">
        <v>8565.5</v>
      </c>
    </row>
    <row r="317" spans="1:8" ht="13.5" x14ac:dyDescent="0.2">
      <c r="A317" s="62" t="s">
        <v>590</v>
      </c>
      <c r="B317" s="11" t="s">
        <v>144</v>
      </c>
      <c r="C317" s="11" t="s">
        <v>59</v>
      </c>
      <c r="D317" s="11" t="s">
        <v>61</v>
      </c>
      <c r="E317" s="11" t="s">
        <v>283</v>
      </c>
      <c r="F317" s="11"/>
      <c r="G317" s="52">
        <f>G318+G321</f>
        <v>400</v>
      </c>
    </row>
    <row r="318" spans="1:8" ht="25.5" x14ac:dyDescent="0.2">
      <c r="A318" s="63" t="s">
        <v>284</v>
      </c>
      <c r="B318" s="4" t="s">
        <v>144</v>
      </c>
      <c r="C318" s="4" t="s">
        <v>59</v>
      </c>
      <c r="D318" s="4" t="s">
        <v>61</v>
      </c>
      <c r="E318" s="4" t="s">
        <v>285</v>
      </c>
      <c r="F318" s="4"/>
      <c r="G318" s="5">
        <f>G319</f>
        <v>200</v>
      </c>
    </row>
    <row r="319" spans="1:8" ht="25.5" x14ac:dyDescent="0.2">
      <c r="A319" s="63" t="s">
        <v>286</v>
      </c>
      <c r="B319" s="4" t="s">
        <v>144</v>
      </c>
      <c r="C319" s="4" t="s">
        <v>59</v>
      </c>
      <c r="D319" s="4" t="s">
        <v>61</v>
      </c>
      <c r="E319" s="4" t="s">
        <v>287</v>
      </c>
      <c r="F319" s="4"/>
      <c r="G319" s="5">
        <f>G320</f>
        <v>200</v>
      </c>
    </row>
    <row r="320" spans="1:8" x14ac:dyDescent="0.2">
      <c r="A320" s="24" t="s">
        <v>491</v>
      </c>
      <c r="B320" s="6" t="s">
        <v>144</v>
      </c>
      <c r="C320" s="6" t="s">
        <v>59</v>
      </c>
      <c r="D320" s="6" t="s">
        <v>61</v>
      </c>
      <c r="E320" s="6" t="s">
        <v>287</v>
      </c>
      <c r="F320" s="6" t="s">
        <v>107</v>
      </c>
      <c r="G320" s="18">
        <v>200</v>
      </c>
    </row>
    <row r="321" spans="1:12" ht="38.25" x14ac:dyDescent="0.2">
      <c r="A321" s="23" t="s">
        <v>12</v>
      </c>
      <c r="B321" s="4">
        <v>969</v>
      </c>
      <c r="C321" s="4" t="s">
        <v>59</v>
      </c>
      <c r="D321" s="4" t="s">
        <v>61</v>
      </c>
      <c r="E321" s="4" t="s">
        <v>13</v>
      </c>
      <c r="F321" s="72"/>
      <c r="G321" s="5">
        <f>G322</f>
        <v>200</v>
      </c>
    </row>
    <row r="322" spans="1:12" ht="38.25" x14ac:dyDescent="0.2">
      <c r="A322" s="23" t="s">
        <v>14</v>
      </c>
      <c r="B322" s="4">
        <v>969</v>
      </c>
      <c r="C322" s="4" t="s">
        <v>59</v>
      </c>
      <c r="D322" s="4" t="s">
        <v>61</v>
      </c>
      <c r="E322" s="4" t="s">
        <v>15</v>
      </c>
      <c r="F322" s="72"/>
      <c r="G322" s="5">
        <f>G323</f>
        <v>200</v>
      </c>
    </row>
    <row r="323" spans="1:12" x14ac:dyDescent="0.2">
      <c r="A323" s="24" t="s">
        <v>491</v>
      </c>
      <c r="B323" s="6">
        <v>969</v>
      </c>
      <c r="C323" s="6" t="s">
        <v>59</v>
      </c>
      <c r="D323" s="6" t="s">
        <v>61</v>
      </c>
      <c r="E323" s="6" t="s">
        <v>15</v>
      </c>
      <c r="F323" s="72" t="s">
        <v>107</v>
      </c>
      <c r="G323" s="18">
        <v>200</v>
      </c>
    </row>
    <row r="324" spans="1:12" s="41" customFormat="1" ht="38.25" x14ac:dyDescent="0.2">
      <c r="A324" s="16" t="s">
        <v>591</v>
      </c>
      <c r="B324" s="11" t="s">
        <v>144</v>
      </c>
      <c r="C324" s="11" t="s">
        <v>59</v>
      </c>
      <c r="D324" s="11" t="s">
        <v>61</v>
      </c>
      <c r="E324" s="11" t="s">
        <v>389</v>
      </c>
      <c r="F324" s="11"/>
      <c r="G324" s="115">
        <f>G325</f>
        <v>130</v>
      </c>
    </row>
    <row r="325" spans="1:12" s="40" customFormat="1" ht="25.5" x14ac:dyDescent="0.2">
      <c r="A325" s="23" t="s">
        <v>388</v>
      </c>
      <c r="B325" s="4" t="s">
        <v>144</v>
      </c>
      <c r="C325" s="4" t="s">
        <v>59</v>
      </c>
      <c r="D325" s="4" t="s">
        <v>61</v>
      </c>
      <c r="E325" s="4" t="s">
        <v>390</v>
      </c>
      <c r="F325" s="4"/>
      <c r="G325" s="80">
        <f>G326</f>
        <v>130</v>
      </c>
    </row>
    <row r="326" spans="1:12" ht="38.25" x14ac:dyDescent="0.2">
      <c r="A326" s="15" t="s">
        <v>387</v>
      </c>
      <c r="B326" s="4">
        <v>969</v>
      </c>
      <c r="C326" s="4" t="s">
        <v>59</v>
      </c>
      <c r="D326" s="4" t="s">
        <v>61</v>
      </c>
      <c r="E326" s="4" t="s">
        <v>391</v>
      </c>
      <c r="F326" s="141"/>
      <c r="G326" s="5">
        <f>G327</f>
        <v>130</v>
      </c>
      <c r="L326" s="142"/>
    </row>
    <row r="327" spans="1:12" ht="25.5" x14ac:dyDescent="0.2">
      <c r="A327" s="13" t="s">
        <v>566</v>
      </c>
      <c r="B327" s="6">
        <v>969</v>
      </c>
      <c r="C327" s="6" t="s">
        <v>59</v>
      </c>
      <c r="D327" s="6" t="s">
        <v>61</v>
      </c>
      <c r="E327" s="6" t="s">
        <v>391</v>
      </c>
      <c r="F327" s="72" t="s">
        <v>107</v>
      </c>
      <c r="G327" s="18">
        <v>130</v>
      </c>
    </row>
    <row r="328" spans="1:12" x14ac:dyDescent="0.2">
      <c r="A328" s="20" t="s">
        <v>114</v>
      </c>
      <c r="B328" s="9">
        <v>969</v>
      </c>
      <c r="C328" s="9" t="s">
        <v>64</v>
      </c>
      <c r="D328" s="9"/>
      <c r="E328" s="9"/>
      <c r="F328" s="9"/>
      <c r="G328" s="54">
        <f>G329</f>
        <v>1500</v>
      </c>
    </row>
    <row r="329" spans="1:12" s="40" customFormat="1" x14ac:dyDescent="0.2">
      <c r="A329" s="27" t="s">
        <v>150</v>
      </c>
      <c r="B329" s="8">
        <v>969</v>
      </c>
      <c r="C329" s="8" t="s">
        <v>64</v>
      </c>
      <c r="D329" s="8" t="s">
        <v>70</v>
      </c>
      <c r="E329" s="8"/>
      <c r="F329" s="8"/>
      <c r="G329" s="55">
        <f>G330</f>
        <v>1500</v>
      </c>
    </row>
    <row r="330" spans="1:12" x14ac:dyDescent="0.2">
      <c r="A330" s="16" t="s">
        <v>145</v>
      </c>
      <c r="B330" s="11" t="s">
        <v>144</v>
      </c>
      <c r="C330" s="11" t="s">
        <v>64</v>
      </c>
      <c r="D330" s="11" t="s">
        <v>70</v>
      </c>
      <c r="E330" s="11" t="s">
        <v>167</v>
      </c>
      <c r="F330" s="11"/>
      <c r="G330" s="56">
        <f>G331</f>
        <v>1500</v>
      </c>
    </row>
    <row r="331" spans="1:12" s="40" customFormat="1" ht="204" x14ac:dyDescent="0.2">
      <c r="A331" s="23" t="s">
        <v>382</v>
      </c>
      <c r="B331" s="4" t="s">
        <v>144</v>
      </c>
      <c r="C331" s="4" t="s">
        <v>64</v>
      </c>
      <c r="D331" s="4" t="s">
        <v>70</v>
      </c>
      <c r="E331" s="4" t="s">
        <v>222</v>
      </c>
      <c r="F331" s="4"/>
      <c r="G331" s="129">
        <f>G332</f>
        <v>1500</v>
      </c>
    </row>
    <row r="332" spans="1:12" s="41" customFormat="1" x14ac:dyDescent="0.2">
      <c r="A332" s="13" t="s">
        <v>117</v>
      </c>
      <c r="B332" s="6" t="s">
        <v>144</v>
      </c>
      <c r="C332" s="6" t="s">
        <v>64</v>
      </c>
      <c r="D332" s="6" t="s">
        <v>70</v>
      </c>
      <c r="E332" s="6" t="s">
        <v>222</v>
      </c>
      <c r="F332" s="6" t="s">
        <v>118</v>
      </c>
      <c r="G332" s="83">
        <v>1500</v>
      </c>
      <c r="H332" s="41">
        <v>1500</v>
      </c>
    </row>
    <row r="333" spans="1:12" s="19" customFormat="1" ht="25.5" x14ac:dyDescent="0.2">
      <c r="A333" s="47" t="s">
        <v>87</v>
      </c>
      <c r="B333" s="48">
        <v>970</v>
      </c>
      <c r="C333" s="48"/>
      <c r="D333" s="48"/>
      <c r="E333" s="48"/>
      <c r="F333" s="48"/>
      <c r="G333" s="49">
        <f>G334+G358+G351</f>
        <v>71608.584999999992</v>
      </c>
    </row>
    <row r="334" spans="1:12" x14ac:dyDescent="0.2">
      <c r="A334" s="33" t="s">
        <v>109</v>
      </c>
      <c r="B334" s="9">
        <v>970</v>
      </c>
      <c r="C334" s="9" t="s">
        <v>55</v>
      </c>
      <c r="D334" s="9"/>
      <c r="E334" s="9"/>
      <c r="F334" s="9"/>
      <c r="G334" s="50">
        <f>G335</f>
        <v>16838.825989999998</v>
      </c>
    </row>
    <row r="335" spans="1:12" ht="38.25" x14ac:dyDescent="0.2">
      <c r="A335" s="27" t="s">
        <v>93</v>
      </c>
      <c r="B335" s="8">
        <v>970</v>
      </c>
      <c r="C335" s="8" t="s">
        <v>55</v>
      </c>
      <c r="D335" s="8" t="s">
        <v>63</v>
      </c>
      <c r="E335" s="8"/>
      <c r="F335" s="8"/>
      <c r="G335" s="51">
        <f>G336+G345</f>
        <v>16838.825989999998</v>
      </c>
    </row>
    <row r="336" spans="1:12" ht="25.5" x14ac:dyDescent="0.2">
      <c r="A336" s="39" t="s">
        <v>592</v>
      </c>
      <c r="B336" s="11">
        <v>970</v>
      </c>
      <c r="C336" s="11" t="s">
        <v>55</v>
      </c>
      <c r="D336" s="11" t="s">
        <v>63</v>
      </c>
      <c r="E336" s="11" t="s">
        <v>161</v>
      </c>
      <c r="F336" s="11"/>
      <c r="G336" s="52">
        <f>G337</f>
        <v>10554.557989999999</v>
      </c>
    </row>
    <row r="337" spans="1:7" ht="27" x14ac:dyDescent="0.25">
      <c r="A337" s="67" t="s">
        <v>0</v>
      </c>
      <c r="B337" s="7">
        <v>970</v>
      </c>
      <c r="C337" s="7" t="s">
        <v>55</v>
      </c>
      <c r="D337" s="7" t="s">
        <v>63</v>
      </c>
      <c r="E337" s="7" t="s">
        <v>162</v>
      </c>
      <c r="F337" s="7"/>
      <c r="G337" s="42">
        <f>G338</f>
        <v>10554.557989999999</v>
      </c>
    </row>
    <row r="338" spans="1:7" s="40" customFormat="1" ht="25.5" x14ac:dyDescent="0.2">
      <c r="A338" s="30" t="s">
        <v>164</v>
      </c>
      <c r="B338" s="4">
        <v>970</v>
      </c>
      <c r="C338" s="4" t="s">
        <v>55</v>
      </c>
      <c r="D338" s="4" t="s">
        <v>63</v>
      </c>
      <c r="E338" s="4" t="s">
        <v>163</v>
      </c>
      <c r="F338" s="4"/>
      <c r="G338" s="5">
        <f>G339</f>
        <v>10554.557989999999</v>
      </c>
    </row>
    <row r="339" spans="1:7" s="41" customFormat="1" ht="25.5" x14ac:dyDescent="0.2">
      <c r="A339" s="28" t="s">
        <v>130</v>
      </c>
      <c r="B339" s="4">
        <v>970</v>
      </c>
      <c r="C339" s="4" t="s">
        <v>55</v>
      </c>
      <c r="D339" s="4" t="s">
        <v>63</v>
      </c>
      <c r="E339" s="4" t="s">
        <v>160</v>
      </c>
      <c r="F339" s="7"/>
      <c r="G339" s="5">
        <f>SUM(G340:G344)</f>
        <v>10554.557989999999</v>
      </c>
    </row>
    <row r="340" spans="1:7" s="40" customFormat="1" ht="25.5" x14ac:dyDescent="0.2">
      <c r="A340" s="13" t="s">
        <v>165</v>
      </c>
      <c r="B340" s="6">
        <v>970</v>
      </c>
      <c r="C340" s="6" t="s">
        <v>55</v>
      </c>
      <c r="D340" s="6" t="s">
        <v>63</v>
      </c>
      <c r="E340" s="6" t="s">
        <v>160</v>
      </c>
      <c r="F340" s="6" t="s">
        <v>104</v>
      </c>
      <c r="G340" s="18">
        <v>6847.5</v>
      </c>
    </row>
    <row r="341" spans="1:7" s="40" customFormat="1" ht="25.5" x14ac:dyDescent="0.2">
      <c r="A341" s="13" t="s">
        <v>397</v>
      </c>
      <c r="B341" s="6" t="s">
        <v>405</v>
      </c>
      <c r="C341" s="6" t="s">
        <v>55</v>
      </c>
      <c r="D341" s="6" t="s">
        <v>63</v>
      </c>
      <c r="E341" s="6" t="s">
        <v>160</v>
      </c>
      <c r="F341" s="6" t="s">
        <v>398</v>
      </c>
      <c r="G341" s="18">
        <v>100</v>
      </c>
    </row>
    <row r="342" spans="1:7" s="40" customFormat="1" ht="38.25" x14ac:dyDescent="0.2">
      <c r="A342" s="13" t="s">
        <v>166</v>
      </c>
      <c r="B342" s="6">
        <v>970</v>
      </c>
      <c r="C342" s="6" t="s">
        <v>55</v>
      </c>
      <c r="D342" s="6" t="s">
        <v>63</v>
      </c>
      <c r="E342" s="6" t="s">
        <v>160</v>
      </c>
      <c r="F342" s="6" t="s">
        <v>159</v>
      </c>
      <c r="G342" s="18">
        <v>2063</v>
      </c>
    </row>
    <row r="343" spans="1:7" s="40" customFormat="1" ht="25.5" x14ac:dyDescent="0.2">
      <c r="A343" s="13" t="s">
        <v>105</v>
      </c>
      <c r="B343" s="6">
        <v>970</v>
      </c>
      <c r="C343" s="6" t="s">
        <v>55</v>
      </c>
      <c r="D343" s="6" t="s">
        <v>63</v>
      </c>
      <c r="E343" s="6" t="s">
        <v>160</v>
      </c>
      <c r="F343" s="6" t="s">
        <v>106</v>
      </c>
      <c r="G343" s="18">
        <v>1253.09779</v>
      </c>
    </row>
    <row r="344" spans="1:7" s="40" customFormat="1" x14ac:dyDescent="0.2">
      <c r="A344" s="24" t="s">
        <v>491</v>
      </c>
      <c r="B344" s="6">
        <v>970</v>
      </c>
      <c r="C344" s="6" t="s">
        <v>55</v>
      </c>
      <c r="D344" s="6" t="s">
        <v>63</v>
      </c>
      <c r="E344" s="6" t="s">
        <v>160</v>
      </c>
      <c r="F344" s="6" t="s">
        <v>107</v>
      </c>
      <c r="G344" s="18">
        <v>290.96019999999999</v>
      </c>
    </row>
    <row r="345" spans="1:7" s="40" customFormat="1" x14ac:dyDescent="0.2">
      <c r="A345" s="38" t="s">
        <v>145</v>
      </c>
      <c r="B345" s="11">
        <v>970</v>
      </c>
      <c r="C345" s="11" t="s">
        <v>55</v>
      </c>
      <c r="D345" s="11" t="s">
        <v>63</v>
      </c>
      <c r="E345" s="11" t="s">
        <v>167</v>
      </c>
      <c r="F345" s="11"/>
      <c r="G345" s="52">
        <f>G346</f>
        <v>6284.268</v>
      </c>
    </row>
    <row r="346" spans="1:7" ht="45.75" customHeight="1" x14ac:dyDescent="0.2">
      <c r="A346" s="15" t="s">
        <v>141</v>
      </c>
      <c r="B346" s="4">
        <v>970</v>
      </c>
      <c r="C346" s="4" t="s">
        <v>55</v>
      </c>
      <c r="D346" s="4" t="s">
        <v>63</v>
      </c>
      <c r="E346" s="4" t="s">
        <v>168</v>
      </c>
      <c r="F346" s="4"/>
      <c r="G346" s="80">
        <f>SUM(G347:G350)</f>
        <v>6284.268</v>
      </c>
    </row>
    <row r="347" spans="1:7" s="40" customFormat="1" x14ac:dyDescent="0.2">
      <c r="A347" s="24" t="s">
        <v>259</v>
      </c>
      <c r="B347" s="6">
        <v>970</v>
      </c>
      <c r="C347" s="6" t="s">
        <v>55</v>
      </c>
      <c r="D347" s="6" t="s">
        <v>63</v>
      </c>
      <c r="E347" s="6" t="s">
        <v>168</v>
      </c>
      <c r="F347" s="6" t="s">
        <v>133</v>
      </c>
      <c r="G347" s="81">
        <v>4196.1000000000004</v>
      </c>
    </row>
    <row r="348" spans="1:7" s="40" customFormat="1" ht="38.25" x14ac:dyDescent="0.2">
      <c r="A348" s="24" t="s">
        <v>261</v>
      </c>
      <c r="B348" s="6">
        <v>970</v>
      </c>
      <c r="C348" s="6" t="s">
        <v>55</v>
      </c>
      <c r="D348" s="6" t="s">
        <v>63</v>
      </c>
      <c r="E348" s="6" t="s">
        <v>168</v>
      </c>
      <c r="F348" s="6" t="s">
        <v>186</v>
      </c>
      <c r="G348" s="81">
        <v>1267.1849999999999</v>
      </c>
    </row>
    <row r="349" spans="1:7" s="40" customFormat="1" ht="25.5" x14ac:dyDescent="0.2">
      <c r="A349" s="13" t="s">
        <v>105</v>
      </c>
      <c r="B349" s="6">
        <v>970</v>
      </c>
      <c r="C349" s="6" t="s">
        <v>55</v>
      </c>
      <c r="D349" s="6" t="s">
        <v>63</v>
      </c>
      <c r="E349" s="6" t="s">
        <v>168</v>
      </c>
      <c r="F349" s="6" t="s">
        <v>106</v>
      </c>
      <c r="G349" s="81">
        <v>527.53300000000002</v>
      </c>
    </row>
    <row r="350" spans="1:7" s="40" customFormat="1" ht="25.5" x14ac:dyDescent="0.2">
      <c r="A350" s="13" t="s">
        <v>105</v>
      </c>
      <c r="B350" s="6">
        <v>970</v>
      </c>
      <c r="C350" s="6" t="s">
        <v>55</v>
      </c>
      <c r="D350" s="6" t="s">
        <v>63</v>
      </c>
      <c r="E350" s="6" t="s">
        <v>168</v>
      </c>
      <c r="F350" s="6" t="s">
        <v>107</v>
      </c>
      <c r="G350" s="81">
        <v>293.45</v>
      </c>
    </row>
    <row r="351" spans="1:7" s="61" customFormat="1" ht="25.5" x14ac:dyDescent="0.2">
      <c r="A351" s="134" t="s">
        <v>508</v>
      </c>
      <c r="B351" s="9">
        <v>970</v>
      </c>
      <c r="C351" s="9" t="s">
        <v>91</v>
      </c>
      <c r="D351" s="9"/>
      <c r="E351" s="9"/>
      <c r="F351" s="9"/>
      <c r="G351" s="50">
        <f>G352</f>
        <v>3.6590099999999999</v>
      </c>
    </row>
    <row r="352" spans="1:7" s="61" customFormat="1" ht="25.5" x14ac:dyDescent="0.2">
      <c r="A352" s="135" t="s">
        <v>509</v>
      </c>
      <c r="B352" s="8">
        <v>970</v>
      </c>
      <c r="C352" s="8" t="s">
        <v>91</v>
      </c>
      <c r="D352" s="8" t="s">
        <v>55</v>
      </c>
      <c r="E352" s="8"/>
      <c r="F352" s="8"/>
      <c r="G352" s="51">
        <f>G353</f>
        <v>3.6590099999999999</v>
      </c>
    </row>
    <row r="353" spans="1:8" ht="25.5" x14ac:dyDescent="0.2">
      <c r="A353" s="39" t="s">
        <v>592</v>
      </c>
      <c r="B353" s="11">
        <v>970</v>
      </c>
      <c r="C353" s="11" t="s">
        <v>91</v>
      </c>
      <c r="D353" s="11" t="s">
        <v>55</v>
      </c>
      <c r="E353" s="11" t="s">
        <v>161</v>
      </c>
      <c r="F353" s="11"/>
      <c r="G353" s="52">
        <f>G354</f>
        <v>3.6590099999999999</v>
      </c>
    </row>
    <row r="354" spans="1:8" ht="13.5" x14ac:dyDescent="0.25">
      <c r="A354" s="65" t="s">
        <v>510</v>
      </c>
      <c r="B354" s="7">
        <v>970</v>
      </c>
      <c r="C354" s="7" t="s">
        <v>91</v>
      </c>
      <c r="D354" s="7" t="s">
        <v>55</v>
      </c>
      <c r="E354" s="7" t="s">
        <v>511</v>
      </c>
      <c r="F354" s="7"/>
      <c r="G354" s="42">
        <f>G355</f>
        <v>3.6590099999999999</v>
      </c>
    </row>
    <row r="355" spans="1:8" s="61" customFormat="1" ht="25.5" x14ac:dyDescent="0.2">
      <c r="A355" s="15" t="s">
        <v>512</v>
      </c>
      <c r="B355" s="4">
        <v>970</v>
      </c>
      <c r="C355" s="4" t="s">
        <v>91</v>
      </c>
      <c r="D355" s="4" t="s">
        <v>55</v>
      </c>
      <c r="E355" s="4" t="s">
        <v>513</v>
      </c>
      <c r="F355" s="4"/>
      <c r="G355" s="5">
        <f>G356</f>
        <v>3.6590099999999999</v>
      </c>
    </row>
    <row r="356" spans="1:8" s="61" customFormat="1" x14ac:dyDescent="0.2">
      <c r="A356" s="15" t="s">
        <v>514</v>
      </c>
      <c r="B356" s="4">
        <v>970</v>
      </c>
      <c r="C356" s="4" t="s">
        <v>91</v>
      </c>
      <c r="D356" s="4" t="s">
        <v>55</v>
      </c>
      <c r="E356" s="4" t="s">
        <v>515</v>
      </c>
      <c r="F356" s="4"/>
      <c r="G356" s="5">
        <f>SUM(G357)</f>
        <v>3.6590099999999999</v>
      </c>
    </row>
    <row r="357" spans="1:8" s="61" customFormat="1" x14ac:dyDescent="0.2">
      <c r="A357" s="132" t="s">
        <v>516</v>
      </c>
      <c r="B357" s="6">
        <v>970</v>
      </c>
      <c r="C357" s="6" t="s">
        <v>91</v>
      </c>
      <c r="D357" s="6" t="s">
        <v>55</v>
      </c>
      <c r="E357" s="6" t="s">
        <v>515</v>
      </c>
      <c r="F357" s="6" t="s">
        <v>517</v>
      </c>
      <c r="G357" s="18">
        <v>3.6590099999999999</v>
      </c>
    </row>
    <row r="358" spans="1:8" s="61" customFormat="1" ht="25.5" customHeight="1" x14ac:dyDescent="0.2">
      <c r="A358" s="20" t="s">
        <v>547</v>
      </c>
      <c r="B358" s="9">
        <v>970</v>
      </c>
      <c r="C358" s="9" t="s">
        <v>76</v>
      </c>
      <c r="D358" s="9"/>
      <c r="E358" s="9"/>
      <c r="F358" s="9"/>
      <c r="G358" s="50">
        <f>G359+G367</f>
        <v>54766.1</v>
      </c>
    </row>
    <row r="359" spans="1:8" s="61" customFormat="1" ht="38.25" x14ac:dyDescent="0.2">
      <c r="A359" s="22" t="s">
        <v>95</v>
      </c>
      <c r="B359" s="8">
        <v>970</v>
      </c>
      <c r="C359" s="8" t="s">
        <v>76</v>
      </c>
      <c r="D359" s="8" t="s">
        <v>55</v>
      </c>
      <c r="E359" s="8"/>
      <c r="F359" s="8"/>
      <c r="G359" s="51">
        <f>G360</f>
        <v>23686.1</v>
      </c>
    </row>
    <row r="360" spans="1:8" ht="25.5" x14ac:dyDescent="0.2">
      <c r="A360" s="39" t="s">
        <v>592</v>
      </c>
      <c r="B360" s="11">
        <v>970</v>
      </c>
      <c r="C360" s="11" t="s">
        <v>76</v>
      </c>
      <c r="D360" s="11" t="s">
        <v>55</v>
      </c>
      <c r="E360" s="11" t="s">
        <v>161</v>
      </c>
      <c r="F360" s="11"/>
      <c r="G360" s="52">
        <f>G361</f>
        <v>23686.1</v>
      </c>
    </row>
    <row r="361" spans="1:8" ht="27" x14ac:dyDescent="0.2">
      <c r="A361" s="31" t="s">
        <v>338</v>
      </c>
      <c r="B361" s="7">
        <v>970</v>
      </c>
      <c r="C361" s="7" t="s">
        <v>76</v>
      </c>
      <c r="D361" s="7" t="s">
        <v>55</v>
      </c>
      <c r="E361" s="7" t="s">
        <v>169</v>
      </c>
      <c r="F361" s="7"/>
      <c r="G361" s="42">
        <f>G362</f>
        <v>23686.1</v>
      </c>
    </row>
    <row r="362" spans="1:8" s="61" customFormat="1" ht="25.5" x14ac:dyDescent="0.2">
      <c r="A362" s="14" t="s">
        <v>170</v>
      </c>
      <c r="B362" s="4">
        <v>970</v>
      </c>
      <c r="C362" s="4" t="s">
        <v>76</v>
      </c>
      <c r="D362" s="4" t="s">
        <v>55</v>
      </c>
      <c r="E362" s="4" t="s">
        <v>171</v>
      </c>
      <c r="F362" s="4"/>
      <c r="G362" s="5">
        <f>G363+G365</f>
        <v>23686.1</v>
      </c>
    </row>
    <row r="363" spans="1:8" s="61" customFormat="1" ht="25.5" x14ac:dyDescent="0.2">
      <c r="A363" s="14" t="s">
        <v>79</v>
      </c>
      <c r="B363" s="4">
        <v>970</v>
      </c>
      <c r="C363" s="4" t="s">
        <v>76</v>
      </c>
      <c r="D363" s="4" t="s">
        <v>55</v>
      </c>
      <c r="E363" s="4" t="s">
        <v>177</v>
      </c>
      <c r="F363" s="4"/>
      <c r="G363" s="5">
        <f>SUM(G364)</f>
        <v>23556.6</v>
      </c>
    </row>
    <row r="364" spans="1:8" s="61" customFormat="1" x14ac:dyDescent="0.2">
      <c r="A364" s="17" t="s">
        <v>136</v>
      </c>
      <c r="B364" s="6">
        <v>970</v>
      </c>
      <c r="C364" s="6" t="s">
        <v>76</v>
      </c>
      <c r="D364" s="6" t="s">
        <v>55</v>
      </c>
      <c r="E364" s="6" t="s">
        <v>177</v>
      </c>
      <c r="F364" s="6" t="s">
        <v>123</v>
      </c>
      <c r="G364" s="18">
        <v>23556.6</v>
      </c>
    </row>
    <row r="365" spans="1:8" s="61" customFormat="1" ht="25.5" x14ac:dyDescent="0.2">
      <c r="A365" s="28" t="s">
        <v>135</v>
      </c>
      <c r="B365" s="4">
        <v>970</v>
      </c>
      <c r="C365" s="4" t="s">
        <v>76</v>
      </c>
      <c r="D365" s="4" t="s">
        <v>55</v>
      </c>
      <c r="E365" s="4" t="s">
        <v>172</v>
      </c>
      <c r="F365" s="4"/>
      <c r="G365" s="80">
        <f>SUM(G366)</f>
        <v>129.5</v>
      </c>
    </row>
    <row r="366" spans="1:8" s="61" customFormat="1" x14ac:dyDescent="0.2">
      <c r="A366" s="17" t="s">
        <v>136</v>
      </c>
      <c r="B366" s="6">
        <v>970</v>
      </c>
      <c r="C366" s="6" t="s">
        <v>76</v>
      </c>
      <c r="D366" s="6" t="s">
        <v>55</v>
      </c>
      <c r="E366" s="6" t="s">
        <v>172</v>
      </c>
      <c r="F366" s="6" t="s">
        <v>123</v>
      </c>
      <c r="G366" s="81">
        <v>129.5</v>
      </c>
      <c r="H366" s="61">
        <v>129.5</v>
      </c>
    </row>
    <row r="367" spans="1:8" s="61" customFormat="1" x14ac:dyDescent="0.2">
      <c r="A367" s="22" t="s">
        <v>548</v>
      </c>
      <c r="B367" s="8">
        <v>970</v>
      </c>
      <c r="C367" s="8" t="s">
        <v>76</v>
      </c>
      <c r="D367" s="8" t="s">
        <v>70</v>
      </c>
      <c r="E367" s="8"/>
      <c r="F367" s="8"/>
      <c r="G367" s="51">
        <f>G368</f>
        <v>31080</v>
      </c>
    </row>
    <row r="368" spans="1:8" s="61" customFormat="1" ht="25.5" x14ac:dyDescent="0.2">
      <c r="A368" s="39" t="s">
        <v>592</v>
      </c>
      <c r="B368" s="11">
        <v>970</v>
      </c>
      <c r="C368" s="11" t="s">
        <v>76</v>
      </c>
      <c r="D368" s="11" t="s">
        <v>70</v>
      </c>
      <c r="E368" s="11" t="s">
        <v>161</v>
      </c>
      <c r="F368" s="6"/>
      <c r="G368" s="81">
        <f>G369</f>
        <v>31080</v>
      </c>
    </row>
    <row r="369" spans="1:7" s="61" customFormat="1" ht="27" x14ac:dyDescent="0.2">
      <c r="A369" s="31" t="s">
        <v>338</v>
      </c>
      <c r="B369" s="7">
        <v>970</v>
      </c>
      <c r="C369" s="7" t="s">
        <v>76</v>
      </c>
      <c r="D369" s="7" t="s">
        <v>70</v>
      </c>
      <c r="E369" s="7" t="s">
        <v>169</v>
      </c>
      <c r="F369" s="7"/>
      <c r="G369" s="81">
        <f>G370</f>
        <v>31080</v>
      </c>
    </row>
    <row r="370" spans="1:7" s="61" customFormat="1" ht="25.5" x14ac:dyDescent="0.2">
      <c r="A370" s="14" t="s">
        <v>170</v>
      </c>
      <c r="B370" s="4" t="s">
        <v>405</v>
      </c>
      <c r="C370" s="4" t="s">
        <v>76</v>
      </c>
      <c r="D370" s="4" t="s">
        <v>70</v>
      </c>
      <c r="E370" s="4" t="s">
        <v>571</v>
      </c>
      <c r="F370" s="6"/>
      <c r="G370" s="81">
        <f>G371</f>
        <v>31080</v>
      </c>
    </row>
    <row r="371" spans="1:7" s="61" customFormat="1" ht="25.5" x14ac:dyDescent="0.2">
      <c r="A371" s="14" t="s">
        <v>79</v>
      </c>
      <c r="B371" s="4" t="s">
        <v>405</v>
      </c>
      <c r="C371" s="4" t="s">
        <v>76</v>
      </c>
      <c r="D371" s="4" t="s">
        <v>70</v>
      </c>
      <c r="E371" s="4" t="s">
        <v>572</v>
      </c>
      <c r="F371" s="4"/>
      <c r="G371" s="80">
        <f>G372</f>
        <v>31080</v>
      </c>
    </row>
    <row r="372" spans="1:7" s="61" customFormat="1" x14ac:dyDescent="0.2">
      <c r="A372" s="138" t="s">
        <v>157</v>
      </c>
      <c r="B372" s="6" t="s">
        <v>405</v>
      </c>
      <c r="C372" s="6" t="s">
        <v>76</v>
      </c>
      <c r="D372" s="6" t="s">
        <v>70</v>
      </c>
      <c r="E372" s="6" t="s">
        <v>572</v>
      </c>
      <c r="F372" s="6" t="s">
        <v>111</v>
      </c>
      <c r="G372" s="81">
        <v>31080</v>
      </c>
    </row>
    <row r="373" spans="1:7" ht="25.5" x14ac:dyDescent="0.2">
      <c r="A373" s="47" t="s">
        <v>103</v>
      </c>
      <c r="B373" s="48">
        <v>971</v>
      </c>
      <c r="C373" s="48"/>
      <c r="D373" s="48"/>
      <c r="E373" s="48"/>
      <c r="F373" s="48"/>
      <c r="G373" s="49">
        <f>G374+G395+G417+G426</f>
        <v>49559.803789999998</v>
      </c>
    </row>
    <row r="374" spans="1:7" x14ac:dyDescent="0.2">
      <c r="A374" s="33" t="s">
        <v>109</v>
      </c>
      <c r="B374" s="9">
        <v>971</v>
      </c>
      <c r="C374" s="9" t="s">
        <v>55</v>
      </c>
      <c r="D374" s="9"/>
      <c r="E374" s="9"/>
      <c r="F374" s="9"/>
      <c r="G374" s="50">
        <f>G375</f>
        <v>17259.200199999999</v>
      </c>
    </row>
    <row r="375" spans="1:7" x14ac:dyDescent="0.2">
      <c r="A375" s="22" t="s">
        <v>102</v>
      </c>
      <c r="B375" s="8">
        <v>971</v>
      </c>
      <c r="C375" s="8" t="s">
        <v>55</v>
      </c>
      <c r="D375" s="8" t="s">
        <v>91</v>
      </c>
      <c r="E375" s="8"/>
      <c r="F375" s="8"/>
      <c r="G375" s="51">
        <f>G376+G389</f>
        <v>17259.200199999999</v>
      </c>
    </row>
    <row r="376" spans="1:7" s="40" customFormat="1" ht="51" x14ac:dyDescent="0.2">
      <c r="A376" s="39" t="s">
        <v>579</v>
      </c>
      <c r="B376" s="11" t="s">
        <v>154</v>
      </c>
      <c r="C376" s="11" t="s">
        <v>55</v>
      </c>
      <c r="D376" s="11" t="s">
        <v>91</v>
      </c>
      <c r="E376" s="11" t="s">
        <v>187</v>
      </c>
      <c r="F376" s="11"/>
      <c r="G376" s="52">
        <f>G377</f>
        <v>8322.49496</v>
      </c>
    </row>
    <row r="377" spans="1:7" s="40" customFormat="1" ht="40.5" x14ac:dyDescent="0.25">
      <c r="A377" s="67" t="s">
        <v>593</v>
      </c>
      <c r="B377" s="7" t="s">
        <v>154</v>
      </c>
      <c r="C377" s="7" t="s">
        <v>55</v>
      </c>
      <c r="D377" s="7" t="s">
        <v>91</v>
      </c>
      <c r="E377" s="7" t="s">
        <v>188</v>
      </c>
      <c r="F377" s="7"/>
      <c r="G377" s="42">
        <f>G378+G386</f>
        <v>8322.49496</v>
      </c>
    </row>
    <row r="378" spans="1:7" s="40" customFormat="1" ht="38.25" x14ac:dyDescent="0.2">
      <c r="A378" s="30" t="s">
        <v>305</v>
      </c>
      <c r="B378" s="4" t="s">
        <v>154</v>
      </c>
      <c r="C378" s="4" t="s">
        <v>55</v>
      </c>
      <c r="D378" s="4" t="s">
        <v>91</v>
      </c>
      <c r="E378" s="4" t="s">
        <v>29</v>
      </c>
      <c r="F378" s="4"/>
      <c r="G378" s="5">
        <f>G379+G383</f>
        <v>8012.5</v>
      </c>
    </row>
    <row r="379" spans="1:7" ht="25.5" x14ac:dyDescent="0.2">
      <c r="A379" s="28" t="s">
        <v>130</v>
      </c>
      <c r="B379" s="4" t="s">
        <v>154</v>
      </c>
      <c r="C379" s="4" t="s">
        <v>55</v>
      </c>
      <c r="D379" s="4" t="s">
        <v>91</v>
      </c>
      <c r="E379" s="4" t="s">
        <v>255</v>
      </c>
      <c r="F379" s="7"/>
      <c r="G379" s="5">
        <f>SUM(G380:G382)</f>
        <v>7743.5</v>
      </c>
    </row>
    <row r="380" spans="1:7" ht="25.5" x14ac:dyDescent="0.2">
      <c r="A380" s="13" t="s">
        <v>165</v>
      </c>
      <c r="B380" s="6" t="s">
        <v>154</v>
      </c>
      <c r="C380" s="6" t="s">
        <v>55</v>
      </c>
      <c r="D380" s="6" t="s">
        <v>91</v>
      </c>
      <c r="E380" s="6" t="s">
        <v>255</v>
      </c>
      <c r="F380" s="6" t="s">
        <v>104</v>
      </c>
      <c r="G380" s="18">
        <v>5924.8</v>
      </c>
    </row>
    <row r="381" spans="1:7" ht="25.5" x14ac:dyDescent="0.2">
      <c r="A381" s="13" t="s">
        <v>397</v>
      </c>
      <c r="B381" s="6" t="s">
        <v>154</v>
      </c>
      <c r="C381" s="6" t="s">
        <v>55</v>
      </c>
      <c r="D381" s="6" t="s">
        <v>91</v>
      </c>
      <c r="E381" s="6" t="s">
        <v>255</v>
      </c>
      <c r="F381" s="6" t="s">
        <v>398</v>
      </c>
      <c r="G381" s="18">
        <v>32</v>
      </c>
    </row>
    <row r="382" spans="1:7" s="40" customFormat="1" ht="38.25" x14ac:dyDescent="0.2">
      <c r="A382" s="13" t="s">
        <v>166</v>
      </c>
      <c r="B382" s="6" t="s">
        <v>154</v>
      </c>
      <c r="C382" s="6" t="s">
        <v>55</v>
      </c>
      <c r="D382" s="6" t="s">
        <v>91</v>
      </c>
      <c r="E382" s="6" t="s">
        <v>255</v>
      </c>
      <c r="F382" s="6" t="s">
        <v>159</v>
      </c>
      <c r="G382" s="18">
        <v>1786.7</v>
      </c>
    </row>
    <row r="383" spans="1:7" x14ac:dyDescent="0.2">
      <c r="A383" s="39" t="s">
        <v>298</v>
      </c>
      <c r="B383" s="11" t="s">
        <v>154</v>
      </c>
      <c r="C383" s="11" t="s">
        <v>55</v>
      </c>
      <c r="D383" s="11" t="s">
        <v>91</v>
      </c>
      <c r="E383" s="11" t="s">
        <v>27</v>
      </c>
      <c r="F383" s="11"/>
      <c r="G383" s="52">
        <f>SUM(G384:G385)</f>
        <v>269</v>
      </c>
    </row>
    <row r="384" spans="1:7" ht="25.5" x14ac:dyDescent="0.2">
      <c r="A384" s="13" t="s">
        <v>105</v>
      </c>
      <c r="B384" s="6" t="s">
        <v>154</v>
      </c>
      <c r="C384" s="6" t="s">
        <v>55</v>
      </c>
      <c r="D384" s="6" t="s">
        <v>91</v>
      </c>
      <c r="E384" s="6" t="s">
        <v>369</v>
      </c>
      <c r="F384" s="6" t="s">
        <v>106</v>
      </c>
      <c r="G384" s="18">
        <v>207</v>
      </c>
    </row>
    <row r="385" spans="1:8" x14ac:dyDescent="0.2">
      <c r="A385" s="24" t="s">
        <v>491</v>
      </c>
      <c r="B385" s="6" t="s">
        <v>154</v>
      </c>
      <c r="C385" s="6" t="s">
        <v>55</v>
      </c>
      <c r="D385" s="6" t="s">
        <v>91</v>
      </c>
      <c r="E385" s="6" t="s">
        <v>369</v>
      </c>
      <c r="F385" s="6" t="s">
        <v>107</v>
      </c>
      <c r="G385" s="18">
        <v>62</v>
      </c>
    </row>
    <row r="386" spans="1:8" ht="38.25" x14ac:dyDescent="0.2">
      <c r="A386" s="30" t="s">
        <v>306</v>
      </c>
      <c r="B386" s="4">
        <v>971</v>
      </c>
      <c r="C386" s="4" t="s">
        <v>55</v>
      </c>
      <c r="D386" s="4" t="s">
        <v>91</v>
      </c>
      <c r="E386" s="4" t="s">
        <v>23</v>
      </c>
      <c r="F386" s="4"/>
      <c r="G386" s="5">
        <f>G387</f>
        <v>309.99495999999999</v>
      </c>
    </row>
    <row r="387" spans="1:8" ht="38.25" x14ac:dyDescent="0.2">
      <c r="A387" s="14" t="s">
        <v>196</v>
      </c>
      <c r="B387" s="4">
        <v>971</v>
      </c>
      <c r="C387" s="4" t="s">
        <v>55</v>
      </c>
      <c r="D387" s="4" t="s">
        <v>91</v>
      </c>
      <c r="E387" s="4" t="s">
        <v>256</v>
      </c>
      <c r="F387" s="4"/>
      <c r="G387" s="5">
        <f>SUM(G388:G388)</f>
        <v>309.99495999999999</v>
      </c>
    </row>
    <row r="388" spans="1:8" x14ac:dyDescent="0.2">
      <c r="A388" s="24" t="s">
        <v>491</v>
      </c>
      <c r="B388" s="6">
        <v>971</v>
      </c>
      <c r="C388" s="6" t="s">
        <v>55</v>
      </c>
      <c r="D388" s="6" t="s">
        <v>91</v>
      </c>
      <c r="E388" s="6" t="s">
        <v>256</v>
      </c>
      <c r="F388" s="6" t="s">
        <v>107</v>
      </c>
      <c r="G388" s="18">
        <v>309.99495999999999</v>
      </c>
    </row>
    <row r="389" spans="1:8" x14ac:dyDescent="0.2">
      <c r="A389" s="38" t="s">
        <v>145</v>
      </c>
      <c r="B389" s="11" t="s">
        <v>154</v>
      </c>
      <c r="C389" s="11" t="s">
        <v>55</v>
      </c>
      <c r="D389" s="11" t="s">
        <v>91</v>
      </c>
      <c r="E389" s="11" t="s">
        <v>167</v>
      </c>
      <c r="F389" s="11"/>
      <c r="G389" s="52">
        <f>G392+G390</f>
        <v>8936.7052399999993</v>
      </c>
    </row>
    <row r="390" spans="1:8" s="41" customFormat="1" ht="25.5" x14ac:dyDescent="0.2">
      <c r="A390" s="23" t="s">
        <v>137</v>
      </c>
      <c r="B390" s="4" t="s">
        <v>154</v>
      </c>
      <c r="C390" s="4" t="s">
        <v>55</v>
      </c>
      <c r="D390" s="4" t="s">
        <v>91</v>
      </c>
      <c r="E390" s="4" t="s">
        <v>406</v>
      </c>
      <c r="F390" s="4"/>
      <c r="G390" s="5">
        <f>G391</f>
        <v>395.20184</v>
      </c>
    </row>
    <row r="391" spans="1:8" x14ac:dyDescent="0.2">
      <c r="A391" s="24" t="s">
        <v>491</v>
      </c>
      <c r="B391" s="6" t="s">
        <v>154</v>
      </c>
      <c r="C391" s="6" t="s">
        <v>55</v>
      </c>
      <c r="D391" s="6" t="s">
        <v>91</v>
      </c>
      <c r="E391" s="6" t="s">
        <v>406</v>
      </c>
      <c r="F391" s="6" t="s">
        <v>107</v>
      </c>
      <c r="G391" s="81">
        <v>395.20184</v>
      </c>
    </row>
    <row r="392" spans="1:8" ht="38.25" x14ac:dyDescent="0.2">
      <c r="A392" s="29" t="s">
        <v>290</v>
      </c>
      <c r="B392" s="88" t="s">
        <v>154</v>
      </c>
      <c r="C392" s="4" t="s">
        <v>55</v>
      </c>
      <c r="D392" s="4" t="s">
        <v>91</v>
      </c>
      <c r="E392" s="4" t="s">
        <v>555</v>
      </c>
      <c r="F392" s="4"/>
      <c r="G392" s="80">
        <f>SUM(G393:G394)</f>
        <v>8541.5033999999996</v>
      </c>
    </row>
    <row r="393" spans="1:8" ht="25.5" x14ac:dyDescent="0.2">
      <c r="A393" s="35" t="s">
        <v>20</v>
      </c>
      <c r="B393" s="10" t="s">
        <v>154</v>
      </c>
      <c r="C393" s="6" t="s">
        <v>55</v>
      </c>
      <c r="D393" s="6" t="s">
        <v>91</v>
      </c>
      <c r="E393" s="6" t="s">
        <v>555</v>
      </c>
      <c r="F393" s="6" t="s">
        <v>19</v>
      </c>
      <c r="G393" s="81">
        <v>7196.7533999999996</v>
      </c>
      <c r="H393" s="1">
        <v>9321</v>
      </c>
    </row>
    <row r="394" spans="1:8" x14ac:dyDescent="0.2">
      <c r="A394" s="24" t="s">
        <v>491</v>
      </c>
      <c r="B394" s="10" t="s">
        <v>154</v>
      </c>
      <c r="C394" s="6" t="s">
        <v>55</v>
      </c>
      <c r="D394" s="6" t="s">
        <v>91</v>
      </c>
      <c r="E394" s="6" t="s">
        <v>555</v>
      </c>
      <c r="F394" s="6" t="s">
        <v>107</v>
      </c>
      <c r="G394" s="81">
        <v>1344.75</v>
      </c>
      <c r="H394" s="1">
        <v>9321</v>
      </c>
    </row>
    <row r="395" spans="1:8" x14ac:dyDescent="0.2">
      <c r="A395" s="20" t="s">
        <v>112</v>
      </c>
      <c r="B395" s="9">
        <v>971</v>
      </c>
      <c r="C395" s="9" t="s">
        <v>58</v>
      </c>
      <c r="D395" s="9"/>
      <c r="E395" s="9"/>
      <c r="F395" s="9"/>
      <c r="G395" s="50">
        <f>G404+G396</f>
        <v>24127.559389999999</v>
      </c>
    </row>
    <row r="396" spans="1:8" x14ac:dyDescent="0.2">
      <c r="A396" s="22" t="s">
        <v>92</v>
      </c>
      <c r="B396" s="8" t="s">
        <v>154</v>
      </c>
      <c r="C396" s="8" t="s">
        <v>83</v>
      </c>
      <c r="D396" s="8" t="s">
        <v>61</v>
      </c>
      <c r="E396" s="8"/>
      <c r="F396" s="8"/>
      <c r="G396" s="51">
        <f>G397</f>
        <v>20124.2264</v>
      </c>
    </row>
    <row r="397" spans="1:8" s="109" customFormat="1" ht="51" x14ac:dyDescent="0.2">
      <c r="A397" s="39" t="s">
        <v>579</v>
      </c>
      <c r="B397" s="114" t="s">
        <v>154</v>
      </c>
      <c r="C397" s="114" t="s">
        <v>58</v>
      </c>
      <c r="D397" s="114" t="s">
        <v>61</v>
      </c>
      <c r="E397" s="114" t="s">
        <v>187</v>
      </c>
      <c r="F397" s="114"/>
      <c r="G397" s="115">
        <f>G398</f>
        <v>20124.2264</v>
      </c>
    </row>
    <row r="398" spans="1:8" s="106" customFormat="1" ht="25.5" x14ac:dyDescent="0.2">
      <c r="A398" s="38" t="s">
        <v>580</v>
      </c>
      <c r="B398" s="116" t="s">
        <v>154</v>
      </c>
      <c r="C398" s="116" t="s">
        <v>58</v>
      </c>
      <c r="D398" s="116" t="s">
        <v>61</v>
      </c>
      <c r="E398" s="116" t="s">
        <v>415</v>
      </c>
      <c r="F398" s="114"/>
      <c r="G398" s="86">
        <f>G399</f>
        <v>20124.2264</v>
      </c>
    </row>
    <row r="399" spans="1:8" s="106" customFormat="1" ht="25.5" x14ac:dyDescent="0.2">
      <c r="A399" s="110" t="s">
        <v>413</v>
      </c>
      <c r="B399" s="104" t="s">
        <v>154</v>
      </c>
      <c r="C399" s="104" t="s">
        <v>58</v>
      </c>
      <c r="D399" s="104" t="s">
        <v>61</v>
      </c>
      <c r="E399" s="104" t="s">
        <v>414</v>
      </c>
      <c r="F399" s="114"/>
      <c r="G399" s="80">
        <f>G400+G402</f>
        <v>20124.2264</v>
      </c>
    </row>
    <row r="400" spans="1:8" s="108" customFormat="1" ht="25.5" x14ac:dyDescent="0.2">
      <c r="A400" s="110" t="s">
        <v>418</v>
      </c>
      <c r="B400" s="104" t="s">
        <v>154</v>
      </c>
      <c r="C400" s="104" t="s">
        <v>58</v>
      </c>
      <c r="D400" s="104" t="s">
        <v>61</v>
      </c>
      <c r="E400" s="104" t="s">
        <v>417</v>
      </c>
      <c r="F400" s="104"/>
      <c r="G400" s="80">
        <f>G401</f>
        <v>19388.2464</v>
      </c>
    </row>
    <row r="401" spans="1:8" s="106" customFormat="1" x14ac:dyDescent="0.2">
      <c r="A401" s="13" t="s">
        <v>157</v>
      </c>
      <c r="B401" s="82" t="s">
        <v>154</v>
      </c>
      <c r="C401" s="82" t="s">
        <v>58</v>
      </c>
      <c r="D401" s="82" t="s">
        <v>61</v>
      </c>
      <c r="E401" s="82" t="s">
        <v>417</v>
      </c>
      <c r="F401" s="82" t="s">
        <v>111</v>
      </c>
      <c r="G401" s="81">
        <v>19388.2464</v>
      </c>
    </row>
    <row r="402" spans="1:8" s="108" customFormat="1" ht="25.5" x14ac:dyDescent="0.2">
      <c r="A402" s="110" t="s">
        <v>374</v>
      </c>
      <c r="B402" s="104" t="s">
        <v>154</v>
      </c>
      <c r="C402" s="104" t="s">
        <v>58</v>
      </c>
      <c r="D402" s="104" t="s">
        <v>61</v>
      </c>
      <c r="E402" s="104" t="s">
        <v>469</v>
      </c>
      <c r="F402" s="104"/>
      <c r="G402" s="80">
        <f>G403</f>
        <v>735.98</v>
      </c>
    </row>
    <row r="403" spans="1:8" s="106" customFormat="1" x14ac:dyDescent="0.2">
      <c r="A403" s="13" t="s">
        <v>157</v>
      </c>
      <c r="B403" s="82" t="s">
        <v>154</v>
      </c>
      <c r="C403" s="82" t="s">
        <v>58</v>
      </c>
      <c r="D403" s="82" t="s">
        <v>61</v>
      </c>
      <c r="E403" s="82" t="s">
        <v>469</v>
      </c>
      <c r="F403" s="82" t="s">
        <v>111</v>
      </c>
      <c r="G403" s="81">
        <f>713.9+22.08</f>
        <v>735.98</v>
      </c>
      <c r="H403" s="106">
        <v>713.9</v>
      </c>
    </row>
    <row r="404" spans="1:8" x14ac:dyDescent="0.2">
      <c r="A404" s="22" t="s">
        <v>97</v>
      </c>
      <c r="B404" s="8">
        <v>971</v>
      </c>
      <c r="C404" s="8" t="s">
        <v>58</v>
      </c>
      <c r="D404" s="8" t="s">
        <v>75</v>
      </c>
      <c r="E404" s="8"/>
      <c r="F404" s="8"/>
      <c r="G404" s="51">
        <f>G405+G414</f>
        <v>4003.3329899999999</v>
      </c>
    </row>
    <row r="405" spans="1:8" ht="51" x14ac:dyDescent="0.2">
      <c r="A405" s="39" t="s">
        <v>579</v>
      </c>
      <c r="B405" s="11" t="s">
        <v>154</v>
      </c>
      <c r="C405" s="11" t="s">
        <v>58</v>
      </c>
      <c r="D405" s="11" t="s">
        <v>75</v>
      </c>
      <c r="E405" s="11" t="s">
        <v>187</v>
      </c>
      <c r="F405" s="11"/>
      <c r="G405" s="52">
        <f>G406</f>
        <v>3633.3329899999999</v>
      </c>
    </row>
    <row r="406" spans="1:8" ht="40.5" x14ac:dyDescent="0.25">
      <c r="A406" s="65" t="s">
        <v>594</v>
      </c>
      <c r="B406" s="7" t="s">
        <v>154</v>
      </c>
      <c r="C406" s="7" t="s">
        <v>58</v>
      </c>
      <c r="D406" s="7" t="s">
        <v>75</v>
      </c>
      <c r="E406" s="7" t="s">
        <v>270</v>
      </c>
      <c r="F406" s="7"/>
      <c r="G406" s="42">
        <f t="shared" ref="G406" si="1">G407</f>
        <v>3633.3329899999999</v>
      </c>
    </row>
    <row r="407" spans="1:8" ht="76.5" x14ac:dyDescent="0.2">
      <c r="A407" s="23" t="s">
        <v>307</v>
      </c>
      <c r="B407" s="4" t="s">
        <v>154</v>
      </c>
      <c r="C407" s="4" t="s">
        <v>58</v>
      </c>
      <c r="D407" s="4" t="s">
        <v>75</v>
      </c>
      <c r="E407" s="4" t="s">
        <v>271</v>
      </c>
      <c r="F407" s="4"/>
      <c r="G407" s="5">
        <f>G408+G411</f>
        <v>3633.3329899999999</v>
      </c>
    </row>
    <row r="408" spans="1:8" ht="25.5" x14ac:dyDescent="0.2">
      <c r="A408" s="23" t="s">
        <v>2</v>
      </c>
      <c r="B408" s="4" t="s">
        <v>154</v>
      </c>
      <c r="C408" s="4" t="s">
        <v>58</v>
      </c>
      <c r="D408" s="4" t="s">
        <v>75</v>
      </c>
      <c r="E408" s="4" t="s">
        <v>368</v>
      </c>
      <c r="F408" s="4"/>
      <c r="G408" s="5">
        <f>SUM(G409:G410)</f>
        <v>320</v>
      </c>
    </row>
    <row r="409" spans="1:8" x14ac:dyDescent="0.2">
      <c r="A409" s="24" t="s">
        <v>491</v>
      </c>
      <c r="B409" s="6" t="s">
        <v>154</v>
      </c>
      <c r="C409" s="6" t="s">
        <v>58</v>
      </c>
      <c r="D409" s="6" t="s">
        <v>75</v>
      </c>
      <c r="E409" s="6" t="s">
        <v>368</v>
      </c>
      <c r="F409" s="6" t="s">
        <v>107</v>
      </c>
      <c r="G409" s="18">
        <v>99</v>
      </c>
    </row>
    <row r="410" spans="1:8" x14ac:dyDescent="0.2">
      <c r="A410" s="13" t="s">
        <v>157</v>
      </c>
      <c r="B410" s="6" t="s">
        <v>154</v>
      </c>
      <c r="C410" s="6" t="s">
        <v>58</v>
      </c>
      <c r="D410" s="6" t="s">
        <v>75</v>
      </c>
      <c r="E410" s="6" t="s">
        <v>368</v>
      </c>
      <c r="F410" s="6" t="s">
        <v>111</v>
      </c>
      <c r="G410" s="18">
        <v>221</v>
      </c>
    </row>
    <row r="411" spans="1:8" ht="38.25" x14ac:dyDescent="0.2">
      <c r="A411" s="23" t="s">
        <v>622</v>
      </c>
      <c r="B411" s="4" t="s">
        <v>154</v>
      </c>
      <c r="C411" s="4" t="s">
        <v>58</v>
      </c>
      <c r="D411" s="4" t="s">
        <v>75</v>
      </c>
      <c r="E411" s="4" t="s">
        <v>623</v>
      </c>
      <c r="F411" s="4"/>
      <c r="G411" s="5">
        <f>SUM(G412:G413)</f>
        <v>3313.3329899999999</v>
      </c>
    </row>
    <row r="412" spans="1:8" x14ac:dyDescent="0.2">
      <c r="A412" s="24" t="s">
        <v>491</v>
      </c>
      <c r="B412" s="6" t="s">
        <v>154</v>
      </c>
      <c r="C412" s="6" t="s">
        <v>58</v>
      </c>
      <c r="D412" s="6" t="s">
        <v>75</v>
      </c>
      <c r="E412" s="6" t="s">
        <v>623</v>
      </c>
      <c r="F412" s="6" t="s">
        <v>107</v>
      </c>
      <c r="G412" s="18">
        <v>550</v>
      </c>
    </row>
    <row r="413" spans="1:8" x14ac:dyDescent="0.2">
      <c r="A413" s="13" t="s">
        <v>157</v>
      </c>
      <c r="B413" s="6" t="s">
        <v>154</v>
      </c>
      <c r="C413" s="6" t="s">
        <v>58</v>
      </c>
      <c r="D413" s="6" t="s">
        <v>75</v>
      </c>
      <c r="E413" s="6" t="s">
        <v>623</v>
      </c>
      <c r="F413" s="6" t="s">
        <v>111</v>
      </c>
      <c r="G413" s="18">
        <v>2763.3329899999999</v>
      </c>
    </row>
    <row r="414" spans="1:8" x14ac:dyDescent="0.2">
      <c r="A414" s="39" t="s">
        <v>145</v>
      </c>
      <c r="B414" s="11" t="s">
        <v>154</v>
      </c>
      <c r="C414" s="11" t="s">
        <v>58</v>
      </c>
      <c r="D414" s="11" t="s">
        <v>75</v>
      </c>
      <c r="E414" s="11" t="s">
        <v>167</v>
      </c>
      <c r="F414" s="11"/>
      <c r="G414" s="52">
        <f>G415</f>
        <v>370</v>
      </c>
    </row>
    <row r="415" spans="1:8" ht="25.5" x14ac:dyDescent="0.2">
      <c r="A415" s="23" t="s">
        <v>2</v>
      </c>
      <c r="B415" s="4" t="s">
        <v>154</v>
      </c>
      <c r="C415" s="4" t="s">
        <v>58</v>
      </c>
      <c r="D415" s="4" t="s">
        <v>75</v>
      </c>
      <c r="E415" s="4" t="s">
        <v>529</v>
      </c>
      <c r="F415" s="4"/>
      <c r="G415" s="80">
        <f>G416</f>
        <v>370</v>
      </c>
    </row>
    <row r="416" spans="1:8" x14ac:dyDescent="0.2">
      <c r="A416" s="25" t="s">
        <v>157</v>
      </c>
      <c r="B416" s="6" t="s">
        <v>154</v>
      </c>
      <c r="C416" s="6" t="s">
        <v>58</v>
      </c>
      <c r="D416" s="6" t="s">
        <v>75</v>
      </c>
      <c r="E416" s="6" t="s">
        <v>529</v>
      </c>
      <c r="F416" s="6" t="s">
        <v>111</v>
      </c>
      <c r="G416" s="81">
        <v>370</v>
      </c>
    </row>
    <row r="417" spans="1:7" x14ac:dyDescent="0.2">
      <c r="A417" s="33" t="s">
        <v>124</v>
      </c>
      <c r="B417" s="9" t="s">
        <v>154</v>
      </c>
      <c r="C417" s="9" t="s">
        <v>60</v>
      </c>
      <c r="D417" s="9"/>
      <c r="E417" s="9"/>
      <c r="F417" s="9"/>
      <c r="G417" s="50">
        <f>G418+G423</f>
        <v>6280.3123699999996</v>
      </c>
    </row>
    <row r="418" spans="1:7" x14ac:dyDescent="0.2">
      <c r="A418" s="27" t="s">
        <v>81</v>
      </c>
      <c r="B418" s="8" t="s">
        <v>154</v>
      </c>
      <c r="C418" s="8" t="s">
        <v>60</v>
      </c>
      <c r="D418" s="8" t="s">
        <v>57</v>
      </c>
      <c r="E418" s="8"/>
      <c r="F418" s="8"/>
      <c r="G418" s="51">
        <f>G419</f>
        <v>5669.3590899999999</v>
      </c>
    </row>
    <row r="419" spans="1:7" s="109" customFormat="1" ht="25.5" x14ac:dyDescent="0.2">
      <c r="A419" s="117" t="s">
        <v>452</v>
      </c>
      <c r="B419" s="114" t="s">
        <v>154</v>
      </c>
      <c r="C419" s="114" t="s">
        <v>60</v>
      </c>
      <c r="D419" s="114" t="s">
        <v>57</v>
      </c>
      <c r="E419" s="114" t="s">
        <v>451</v>
      </c>
      <c r="F419" s="114"/>
      <c r="G419" s="115">
        <f>G420</f>
        <v>5669.3590899999999</v>
      </c>
    </row>
    <row r="420" spans="1:7" s="106" customFormat="1" ht="25.5" x14ac:dyDescent="0.2">
      <c r="A420" s="107" t="s">
        <v>453</v>
      </c>
      <c r="B420" s="104" t="s">
        <v>154</v>
      </c>
      <c r="C420" s="104" t="s">
        <v>60</v>
      </c>
      <c r="D420" s="104" t="s">
        <v>57</v>
      </c>
      <c r="E420" s="104" t="s">
        <v>465</v>
      </c>
      <c r="F420" s="104"/>
      <c r="G420" s="80">
        <f>G421</f>
        <v>5669.3590899999999</v>
      </c>
    </row>
    <row r="421" spans="1:7" s="108" customFormat="1" x14ac:dyDescent="0.2">
      <c r="A421" s="107" t="s">
        <v>530</v>
      </c>
      <c r="B421" s="104" t="s">
        <v>154</v>
      </c>
      <c r="C421" s="104" t="s">
        <v>60</v>
      </c>
      <c r="D421" s="104" t="s">
        <v>57</v>
      </c>
      <c r="E421" s="104" t="s">
        <v>531</v>
      </c>
      <c r="F421" s="104"/>
      <c r="G421" s="80">
        <f>G422</f>
        <v>5669.3590899999999</v>
      </c>
    </row>
    <row r="422" spans="1:7" s="106" customFormat="1" ht="38.25" x14ac:dyDescent="0.2">
      <c r="A422" s="136" t="s">
        <v>532</v>
      </c>
      <c r="B422" s="82" t="s">
        <v>154</v>
      </c>
      <c r="C422" s="82" t="s">
        <v>60</v>
      </c>
      <c r="D422" s="82" t="s">
        <v>57</v>
      </c>
      <c r="E422" s="82" t="s">
        <v>531</v>
      </c>
      <c r="F422" s="82" t="s">
        <v>533</v>
      </c>
      <c r="G422" s="81">
        <f>283.4682+5385.89089</f>
        <v>5669.3590899999999</v>
      </c>
    </row>
    <row r="423" spans="1:7" x14ac:dyDescent="0.2">
      <c r="A423" s="39" t="s">
        <v>145</v>
      </c>
      <c r="B423" s="11" t="s">
        <v>154</v>
      </c>
      <c r="C423" s="11" t="s">
        <v>58</v>
      </c>
      <c r="D423" s="11" t="s">
        <v>75</v>
      </c>
      <c r="E423" s="11" t="s">
        <v>167</v>
      </c>
      <c r="F423" s="11"/>
      <c r="G423" s="52">
        <f>G424</f>
        <v>610.95327999999995</v>
      </c>
    </row>
    <row r="424" spans="1:7" ht="25.5" x14ac:dyDescent="0.2">
      <c r="A424" s="23" t="s">
        <v>2</v>
      </c>
      <c r="B424" s="4" t="s">
        <v>154</v>
      </c>
      <c r="C424" s="4" t="s">
        <v>58</v>
      </c>
      <c r="D424" s="4" t="s">
        <v>75</v>
      </c>
      <c r="E424" s="4" t="s">
        <v>406</v>
      </c>
      <c r="F424" s="4"/>
      <c r="G424" s="80">
        <f>G425</f>
        <v>610.95327999999995</v>
      </c>
    </row>
    <row r="425" spans="1:7" x14ac:dyDescent="0.2">
      <c r="A425" s="25" t="s">
        <v>358</v>
      </c>
      <c r="B425" s="6" t="s">
        <v>154</v>
      </c>
      <c r="C425" s="6" t="s">
        <v>58</v>
      </c>
      <c r="D425" s="6" t="s">
        <v>75</v>
      </c>
      <c r="E425" s="6" t="s">
        <v>406</v>
      </c>
      <c r="F425" s="6" t="s">
        <v>357</v>
      </c>
      <c r="G425" s="81">
        <v>610.95327999999995</v>
      </c>
    </row>
    <row r="426" spans="1:7" x14ac:dyDescent="0.2">
      <c r="A426" s="20" t="s">
        <v>119</v>
      </c>
      <c r="B426" s="9" t="s">
        <v>154</v>
      </c>
      <c r="C426" s="9" t="s">
        <v>72</v>
      </c>
      <c r="D426" s="9"/>
      <c r="E426" s="9"/>
      <c r="F426" s="9"/>
      <c r="G426" s="50">
        <f>G427</f>
        <v>1892.7318299999999</v>
      </c>
    </row>
    <row r="427" spans="1:7" x14ac:dyDescent="0.2">
      <c r="A427" s="22" t="s">
        <v>52</v>
      </c>
      <c r="B427" s="8" t="s">
        <v>154</v>
      </c>
      <c r="C427" s="8" t="s">
        <v>72</v>
      </c>
      <c r="D427" s="8" t="s">
        <v>55</v>
      </c>
      <c r="E427" s="8"/>
      <c r="F427" s="8"/>
      <c r="G427" s="51">
        <f>G428</f>
        <v>1892.7318299999999</v>
      </c>
    </row>
    <row r="428" spans="1:7" x14ac:dyDescent="0.2">
      <c r="A428" s="39" t="s">
        <v>145</v>
      </c>
      <c r="B428" s="11" t="s">
        <v>154</v>
      </c>
      <c r="C428" s="11" t="s">
        <v>62</v>
      </c>
      <c r="D428" s="11" t="s">
        <v>55</v>
      </c>
      <c r="E428" s="11" t="s">
        <v>167</v>
      </c>
      <c r="F428" s="11"/>
      <c r="G428" s="115">
        <f>G429</f>
        <v>1892.7318299999999</v>
      </c>
    </row>
    <row r="429" spans="1:7" ht="63.75" x14ac:dyDescent="0.2">
      <c r="A429" s="23" t="s">
        <v>534</v>
      </c>
      <c r="B429" s="4" t="s">
        <v>154</v>
      </c>
      <c r="C429" s="4" t="s">
        <v>62</v>
      </c>
      <c r="D429" s="4" t="s">
        <v>55</v>
      </c>
      <c r="E429" s="4" t="s">
        <v>535</v>
      </c>
      <c r="F429" s="4"/>
      <c r="G429" s="80">
        <f>G430</f>
        <v>1892.7318299999999</v>
      </c>
    </row>
    <row r="430" spans="1:7" ht="38.25" x14ac:dyDescent="0.2">
      <c r="A430" s="25" t="s">
        <v>532</v>
      </c>
      <c r="B430" s="6" t="s">
        <v>154</v>
      </c>
      <c r="C430" s="6" t="s">
        <v>62</v>
      </c>
      <c r="D430" s="6" t="s">
        <v>55</v>
      </c>
      <c r="E430" s="6" t="s">
        <v>535</v>
      </c>
      <c r="F430" s="6" t="s">
        <v>533</v>
      </c>
      <c r="G430" s="81">
        <v>1892.7318299999999</v>
      </c>
    </row>
    <row r="431" spans="1:7" ht="38.25" x14ac:dyDescent="0.2">
      <c r="A431" s="47" t="s">
        <v>40</v>
      </c>
      <c r="B431" s="48">
        <v>973</v>
      </c>
      <c r="C431" s="48"/>
      <c r="D431" s="48"/>
      <c r="E431" s="48"/>
      <c r="F431" s="48"/>
      <c r="G431" s="49">
        <f>G432+G449+G513</f>
        <v>110769.28373</v>
      </c>
    </row>
    <row r="432" spans="1:7" x14ac:dyDescent="0.2">
      <c r="A432" s="20" t="s">
        <v>113</v>
      </c>
      <c r="B432" s="9">
        <v>973</v>
      </c>
      <c r="C432" s="9" t="s">
        <v>59</v>
      </c>
      <c r="D432" s="9" t="s">
        <v>56</v>
      </c>
      <c r="E432" s="9"/>
      <c r="F432" s="9"/>
      <c r="G432" s="54">
        <f>G433</f>
        <v>31130.247579999999</v>
      </c>
    </row>
    <row r="433" spans="1:8" x14ac:dyDescent="0.2">
      <c r="A433" s="22" t="s">
        <v>273</v>
      </c>
      <c r="B433" s="8">
        <v>973</v>
      </c>
      <c r="C433" s="8" t="s">
        <v>59</v>
      </c>
      <c r="D433" s="8" t="s">
        <v>70</v>
      </c>
      <c r="E433" s="8"/>
      <c r="F433" s="8"/>
      <c r="G433" s="51">
        <f>G434+G445</f>
        <v>31130.247579999999</v>
      </c>
    </row>
    <row r="434" spans="1:8" ht="25.5" x14ac:dyDescent="0.2">
      <c r="A434" s="16" t="s">
        <v>595</v>
      </c>
      <c r="B434" s="11">
        <v>973</v>
      </c>
      <c r="C434" s="11" t="s">
        <v>59</v>
      </c>
      <c r="D434" s="11" t="s">
        <v>70</v>
      </c>
      <c r="E434" s="11" t="s">
        <v>198</v>
      </c>
      <c r="F434" s="11"/>
      <c r="G434" s="52">
        <f>G435</f>
        <v>30944.747579999999</v>
      </c>
    </row>
    <row r="435" spans="1:8" ht="40.5" x14ac:dyDescent="0.2">
      <c r="A435" s="89" t="s">
        <v>596</v>
      </c>
      <c r="B435" s="7">
        <v>973</v>
      </c>
      <c r="C435" s="7" t="s">
        <v>59</v>
      </c>
      <c r="D435" s="7" t="s">
        <v>70</v>
      </c>
      <c r="E435" s="7" t="s">
        <v>199</v>
      </c>
      <c r="F435" s="7"/>
      <c r="G435" s="42">
        <f>G436</f>
        <v>30944.747579999999</v>
      </c>
    </row>
    <row r="436" spans="1:8" ht="25.5" x14ac:dyDescent="0.2">
      <c r="A436" s="23" t="s">
        <v>200</v>
      </c>
      <c r="B436" s="4" t="s">
        <v>146</v>
      </c>
      <c r="C436" s="4" t="s">
        <v>59</v>
      </c>
      <c r="D436" s="4" t="s">
        <v>70</v>
      </c>
      <c r="E436" s="4" t="s">
        <v>201</v>
      </c>
      <c r="F436" s="4"/>
      <c r="G436" s="5">
        <f>G443+G437+G439+G441</f>
        <v>30944.747579999999</v>
      </c>
    </row>
    <row r="437" spans="1:8" ht="39" customHeight="1" x14ac:dyDescent="0.2">
      <c r="A437" s="23" t="s">
        <v>202</v>
      </c>
      <c r="B437" s="4" t="s">
        <v>146</v>
      </c>
      <c r="C437" s="4" t="s">
        <v>59</v>
      </c>
      <c r="D437" s="4" t="s">
        <v>70</v>
      </c>
      <c r="E437" s="4" t="s">
        <v>203</v>
      </c>
      <c r="F437" s="4"/>
      <c r="G437" s="5">
        <f>G438</f>
        <v>12586.596</v>
      </c>
    </row>
    <row r="438" spans="1:8" ht="51" x14ac:dyDescent="0.2">
      <c r="A438" s="25" t="s">
        <v>116</v>
      </c>
      <c r="B438" s="6" t="s">
        <v>146</v>
      </c>
      <c r="C438" s="6" t="s">
        <v>59</v>
      </c>
      <c r="D438" s="6" t="s">
        <v>70</v>
      </c>
      <c r="E438" s="6" t="s">
        <v>203</v>
      </c>
      <c r="F438" s="6" t="s">
        <v>120</v>
      </c>
      <c r="G438" s="18">
        <v>12586.596</v>
      </c>
    </row>
    <row r="439" spans="1:8" s="40" customFormat="1" ht="63.75" x14ac:dyDescent="0.2">
      <c r="A439" s="23" t="s">
        <v>534</v>
      </c>
      <c r="B439" s="4" t="s">
        <v>146</v>
      </c>
      <c r="C439" s="4" t="s">
        <v>59</v>
      </c>
      <c r="D439" s="4" t="s">
        <v>70</v>
      </c>
      <c r="E439" s="4" t="s">
        <v>553</v>
      </c>
      <c r="F439" s="4"/>
      <c r="G439" s="5">
        <f>G440</f>
        <v>535.35158000000001</v>
      </c>
    </row>
    <row r="440" spans="1:8" s="40" customFormat="1" x14ac:dyDescent="0.2">
      <c r="A440" s="25" t="s">
        <v>367</v>
      </c>
      <c r="B440" s="6" t="s">
        <v>146</v>
      </c>
      <c r="C440" s="6" t="s">
        <v>59</v>
      </c>
      <c r="D440" s="6" t="s">
        <v>70</v>
      </c>
      <c r="E440" s="6" t="s">
        <v>553</v>
      </c>
      <c r="F440" s="6" t="s">
        <v>128</v>
      </c>
      <c r="G440" s="18">
        <v>535.35158000000001</v>
      </c>
    </row>
    <row r="441" spans="1:8" s="40" customFormat="1" ht="25.5" x14ac:dyDescent="0.2">
      <c r="A441" s="23" t="s">
        <v>424</v>
      </c>
      <c r="B441" s="4" t="s">
        <v>146</v>
      </c>
      <c r="C441" s="4" t="s">
        <v>59</v>
      </c>
      <c r="D441" s="4" t="s">
        <v>70</v>
      </c>
      <c r="E441" s="4" t="s">
        <v>634</v>
      </c>
      <c r="F441" s="4"/>
      <c r="G441" s="5">
        <f>G442</f>
        <v>4100</v>
      </c>
    </row>
    <row r="442" spans="1:8" s="40" customFormat="1" ht="51" x14ac:dyDescent="0.2">
      <c r="A442" s="24" t="s">
        <v>115</v>
      </c>
      <c r="B442" s="6" t="s">
        <v>146</v>
      </c>
      <c r="C442" s="6" t="s">
        <v>59</v>
      </c>
      <c r="D442" s="6" t="s">
        <v>70</v>
      </c>
      <c r="E442" s="6" t="s">
        <v>634</v>
      </c>
      <c r="F442" s="6" t="s">
        <v>120</v>
      </c>
      <c r="G442" s="18">
        <v>4100</v>
      </c>
    </row>
    <row r="443" spans="1:8" ht="76.5" x14ac:dyDescent="0.2">
      <c r="A443" s="23" t="s">
        <v>385</v>
      </c>
      <c r="B443" s="4">
        <v>973</v>
      </c>
      <c r="C443" s="4" t="s">
        <v>59</v>
      </c>
      <c r="D443" s="4" t="s">
        <v>70</v>
      </c>
      <c r="E443" s="4" t="s">
        <v>308</v>
      </c>
      <c r="F443" s="4"/>
      <c r="G443" s="5">
        <f>G444</f>
        <v>13722.8</v>
      </c>
    </row>
    <row r="444" spans="1:8" ht="51" x14ac:dyDescent="0.2">
      <c r="A444" s="25" t="s">
        <v>116</v>
      </c>
      <c r="B444" s="6">
        <v>973</v>
      </c>
      <c r="C444" s="6" t="s">
        <v>59</v>
      </c>
      <c r="D444" s="6" t="s">
        <v>70</v>
      </c>
      <c r="E444" s="6" t="s">
        <v>308</v>
      </c>
      <c r="F444" s="6" t="s">
        <v>120</v>
      </c>
      <c r="G444" s="81">
        <v>13722.8</v>
      </c>
      <c r="H444" s="1">
        <v>13722.8</v>
      </c>
    </row>
    <row r="445" spans="1:8" s="41" customFormat="1" ht="38.25" x14ac:dyDescent="0.2">
      <c r="A445" s="16" t="s">
        <v>591</v>
      </c>
      <c r="B445" s="11" t="s">
        <v>146</v>
      </c>
      <c r="C445" s="11" t="s">
        <v>59</v>
      </c>
      <c r="D445" s="11" t="s">
        <v>70</v>
      </c>
      <c r="E445" s="11" t="s">
        <v>389</v>
      </c>
      <c r="F445" s="11"/>
      <c r="G445" s="115">
        <f>G446</f>
        <v>185.5</v>
      </c>
    </row>
    <row r="446" spans="1:8" s="40" customFormat="1" ht="25.5" x14ac:dyDescent="0.2">
      <c r="A446" s="23" t="s">
        <v>388</v>
      </c>
      <c r="B446" s="4" t="s">
        <v>146</v>
      </c>
      <c r="C446" s="4" t="s">
        <v>59</v>
      </c>
      <c r="D446" s="4" t="s">
        <v>70</v>
      </c>
      <c r="E446" s="4" t="s">
        <v>390</v>
      </c>
      <c r="F446" s="4"/>
      <c r="G446" s="80">
        <f>G447</f>
        <v>185.5</v>
      </c>
    </row>
    <row r="447" spans="1:8" s="40" customFormat="1" ht="38.25" x14ac:dyDescent="0.2">
      <c r="A447" s="23" t="s">
        <v>387</v>
      </c>
      <c r="B447" s="4" t="s">
        <v>146</v>
      </c>
      <c r="C447" s="4" t="s">
        <v>59</v>
      </c>
      <c r="D447" s="4" t="s">
        <v>70</v>
      </c>
      <c r="E447" s="4" t="s">
        <v>391</v>
      </c>
      <c r="F447" s="4"/>
      <c r="G447" s="80">
        <f>G448</f>
        <v>185.5</v>
      </c>
    </row>
    <row r="448" spans="1:8" ht="51" x14ac:dyDescent="0.2">
      <c r="A448" s="25" t="s">
        <v>116</v>
      </c>
      <c r="B448" s="6" t="s">
        <v>146</v>
      </c>
      <c r="C448" s="6" t="s">
        <v>59</v>
      </c>
      <c r="D448" s="6" t="s">
        <v>70</v>
      </c>
      <c r="E448" s="6" t="s">
        <v>391</v>
      </c>
      <c r="F448" s="6" t="s">
        <v>120</v>
      </c>
      <c r="G448" s="81">
        <v>185.5</v>
      </c>
    </row>
    <row r="449" spans="1:8" x14ac:dyDescent="0.2">
      <c r="A449" s="20" t="s">
        <v>119</v>
      </c>
      <c r="B449" s="9">
        <v>973</v>
      </c>
      <c r="C449" s="9" t="s">
        <v>72</v>
      </c>
      <c r="D449" s="9"/>
      <c r="E449" s="9"/>
      <c r="F449" s="9"/>
      <c r="G449" s="50">
        <f>G450+G491</f>
        <v>79269.936149999994</v>
      </c>
    </row>
    <row r="450" spans="1:8" s="40" customFormat="1" x14ac:dyDescent="0.2">
      <c r="A450" s="22" t="s">
        <v>52</v>
      </c>
      <c r="B450" s="8">
        <v>973</v>
      </c>
      <c r="C450" s="8" t="s">
        <v>72</v>
      </c>
      <c r="D450" s="8" t="s">
        <v>55</v>
      </c>
      <c r="E450" s="8"/>
      <c r="F450" s="8"/>
      <c r="G450" s="51">
        <f>G451+G486+G482</f>
        <v>64923.436149999994</v>
      </c>
    </row>
    <row r="451" spans="1:8" ht="25.5" x14ac:dyDescent="0.2">
      <c r="A451" s="16" t="s">
        <v>595</v>
      </c>
      <c r="B451" s="11" t="s">
        <v>146</v>
      </c>
      <c r="C451" s="11" t="s">
        <v>62</v>
      </c>
      <c r="D451" s="11" t="s">
        <v>55</v>
      </c>
      <c r="E451" s="11" t="s">
        <v>198</v>
      </c>
      <c r="F451" s="11"/>
      <c r="G451" s="52">
        <f>G476+G464+G452</f>
        <v>52999.683149999997</v>
      </c>
    </row>
    <row r="452" spans="1:8" ht="27" x14ac:dyDescent="0.2">
      <c r="A452" s="89" t="s">
        <v>597</v>
      </c>
      <c r="B452" s="7" t="s">
        <v>146</v>
      </c>
      <c r="C452" s="7" t="s">
        <v>72</v>
      </c>
      <c r="D452" s="7" t="s">
        <v>55</v>
      </c>
      <c r="E452" s="7" t="s">
        <v>204</v>
      </c>
      <c r="F452" s="7"/>
      <c r="G452" s="42">
        <f>G453</f>
        <v>20032.95</v>
      </c>
    </row>
    <row r="453" spans="1:8" s="40" customFormat="1" ht="25.5" x14ac:dyDescent="0.2">
      <c r="A453" s="23" t="s">
        <v>205</v>
      </c>
      <c r="B453" s="4" t="s">
        <v>146</v>
      </c>
      <c r="C453" s="4" t="s">
        <v>62</v>
      </c>
      <c r="D453" s="4" t="s">
        <v>55</v>
      </c>
      <c r="E453" s="4" t="s">
        <v>206</v>
      </c>
      <c r="F453" s="4"/>
      <c r="G453" s="5">
        <f>G462+G454+G458+G456+G460</f>
        <v>20032.95</v>
      </c>
    </row>
    <row r="454" spans="1:8" ht="25.5" x14ac:dyDescent="0.2">
      <c r="A454" s="21" t="s">
        <v>207</v>
      </c>
      <c r="B454" s="4" t="s">
        <v>146</v>
      </c>
      <c r="C454" s="4" t="s">
        <v>62</v>
      </c>
      <c r="D454" s="4" t="s">
        <v>55</v>
      </c>
      <c r="E454" s="4" t="s">
        <v>208</v>
      </c>
      <c r="F454" s="4"/>
      <c r="G454" s="80">
        <f>G455</f>
        <v>7495.5</v>
      </c>
    </row>
    <row r="455" spans="1:8" ht="51" x14ac:dyDescent="0.2">
      <c r="A455" s="24" t="s">
        <v>115</v>
      </c>
      <c r="B455" s="6" t="s">
        <v>146</v>
      </c>
      <c r="C455" s="6" t="s">
        <v>62</v>
      </c>
      <c r="D455" s="6" t="s">
        <v>55</v>
      </c>
      <c r="E455" s="6" t="s">
        <v>208</v>
      </c>
      <c r="F455" s="6" t="s">
        <v>121</v>
      </c>
      <c r="G455" s="81">
        <v>7495.5</v>
      </c>
    </row>
    <row r="456" spans="1:8" x14ac:dyDescent="0.2">
      <c r="A456" s="21" t="s">
        <v>569</v>
      </c>
      <c r="B456" s="4" t="s">
        <v>146</v>
      </c>
      <c r="C456" s="4" t="s">
        <v>62</v>
      </c>
      <c r="D456" s="4" t="s">
        <v>55</v>
      </c>
      <c r="E456" s="4" t="s">
        <v>632</v>
      </c>
      <c r="F456" s="6"/>
      <c r="G456" s="81">
        <f>G457</f>
        <v>230.17699999999999</v>
      </c>
    </row>
    <row r="457" spans="1:8" x14ac:dyDescent="0.2">
      <c r="A457" s="25" t="s">
        <v>568</v>
      </c>
      <c r="B457" s="6" t="s">
        <v>146</v>
      </c>
      <c r="C457" s="6" t="s">
        <v>62</v>
      </c>
      <c r="D457" s="6" t="s">
        <v>55</v>
      </c>
      <c r="E457" s="6" t="s">
        <v>632</v>
      </c>
      <c r="F457" s="6" t="s">
        <v>118</v>
      </c>
      <c r="G457" s="81">
        <v>230.17699999999999</v>
      </c>
    </row>
    <row r="458" spans="1:8" s="40" customFormat="1" x14ac:dyDescent="0.2">
      <c r="A458" s="21" t="s">
        <v>569</v>
      </c>
      <c r="B458" s="4" t="s">
        <v>146</v>
      </c>
      <c r="C458" s="4" t="s">
        <v>62</v>
      </c>
      <c r="D458" s="4" t="s">
        <v>55</v>
      </c>
      <c r="E458" s="4" t="s">
        <v>567</v>
      </c>
      <c r="F458" s="4"/>
      <c r="G458" s="5">
        <f>G459</f>
        <v>106.383</v>
      </c>
    </row>
    <row r="459" spans="1:8" s="40" customFormat="1" x14ac:dyDescent="0.2">
      <c r="A459" s="25" t="s">
        <v>568</v>
      </c>
      <c r="B459" s="6" t="s">
        <v>146</v>
      </c>
      <c r="C459" s="6" t="s">
        <v>62</v>
      </c>
      <c r="D459" s="6" t="s">
        <v>55</v>
      </c>
      <c r="E459" s="6" t="s">
        <v>567</v>
      </c>
      <c r="F459" s="6" t="s">
        <v>118</v>
      </c>
      <c r="G459" s="81">
        <v>106.383</v>
      </c>
      <c r="H459" s="40">
        <v>10449.620000000001</v>
      </c>
    </row>
    <row r="460" spans="1:8" s="40" customFormat="1" ht="25.5" x14ac:dyDescent="0.2">
      <c r="A460" s="23" t="s">
        <v>424</v>
      </c>
      <c r="B460" s="4" t="s">
        <v>146</v>
      </c>
      <c r="C460" s="4" t="s">
        <v>62</v>
      </c>
      <c r="D460" s="4" t="s">
        <v>55</v>
      </c>
      <c r="E460" s="4" t="s">
        <v>635</v>
      </c>
      <c r="F460" s="4"/>
      <c r="G460" s="5">
        <f>G461</f>
        <v>1300</v>
      </c>
    </row>
    <row r="461" spans="1:8" s="40" customFormat="1" ht="51" x14ac:dyDescent="0.2">
      <c r="A461" s="24" t="s">
        <v>115</v>
      </c>
      <c r="B461" s="6" t="s">
        <v>146</v>
      </c>
      <c r="C461" s="6" t="s">
        <v>62</v>
      </c>
      <c r="D461" s="6" t="s">
        <v>55</v>
      </c>
      <c r="E461" s="6" t="s">
        <v>635</v>
      </c>
      <c r="F461" s="6" t="s">
        <v>121</v>
      </c>
      <c r="G461" s="18">
        <v>1300</v>
      </c>
    </row>
    <row r="462" spans="1:8" s="40" customFormat="1" ht="25.5" x14ac:dyDescent="0.2">
      <c r="A462" s="21" t="s">
        <v>209</v>
      </c>
      <c r="B462" s="4" t="s">
        <v>146</v>
      </c>
      <c r="C462" s="4" t="s">
        <v>62</v>
      </c>
      <c r="D462" s="4" t="s">
        <v>55</v>
      </c>
      <c r="E462" s="4" t="s">
        <v>309</v>
      </c>
      <c r="F462" s="4"/>
      <c r="G462" s="5">
        <f>G463</f>
        <v>10900.89</v>
      </c>
    </row>
    <row r="463" spans="1:8" s="40" customFormat="1" ht="51" x14ac:dyDescent="0.2">
      <c r="A463" s="24" t="s">
        <v>115</v>
      </c>
      <c r="B463" s="6" t="s">
        <v>146</v>
      </c>
      <c r="C463" s="6" t="s">
        <v>62</v>
      </c>
      <c r="D463" s="6" t="s">
        <v>55</v>
      </c>
      <c r="E463" s="6" t="s">
        <v>309</v>
      </c>
      <c r="F463" s="6" t="s">
        <v>121</v>
      </c>
      <c r="G463" s="81">
        <v>10900.89</v>
      </c>
      <c r="H463" s="40">
        <v>10900.89</v>
      </c>
    </row>
    <row r="464" spans="1:8" ht="27" x14ac:dyDescent="0.25">
      <c r="A464" s="65" t="s">
        <v>598</v>
      </c>
      <c r="B464" s="7" t="s">
        <v>146</v>
      </c>
      <c r="C464" s="7" t="s">
        <v>72</v>
      </c>
      <c r="D464" s="7" t="s">
        <v>55</v>
      </c>
      <c r="E464" s="7" t="s">
        <v>210</v>
      </c>
      <c r="F464" s="7"/>
      <c r="G464" s="86">
        <f>G465</f>
        <v>32269.329150000001</v>
      </c>
    </row>
    <row r="465" spans="1:8" ht="25.5" x14ac:dyDescent="0.2">
      <c r="A465" s="23" t="s">
        <v>211</v>
      </c>
      <c r="B465" s="4" t="s">
        <v>146</v>
      </c>
      <c r="C465" s="4" t="s">
        <v>62</v>
      </c>
      <c r="D465" s="4" t="s">
        <v>55</v>
      </c>
      <c r="E465" s="4" t="s">
        <v>212</v>
      </c>
      <c r="F465" s="4"/>
      <c r="G465" s="80">
        <f>G474+G466+G468+G470+G472</f>
        <v>32269.329150000001</v>
      </c>
    </row>
    <row r="466" spans="1:8" ht="38.25" x14ac:dyDescent="0.2">
      <c r="A466" s="21" t="s">
        <v>213</v>
      </c>
      <c r="B466" s="4" t="s">
        <v>146</v>
      </c>
      <c r="C466" s="4" t="s">
        <v>72</v>
      </c>
      <c r="D466" s="4" t="s">
        <v>55</v>
      </c>
      <c r="E466" s="4" t="s">
        <v>214</v>
      </c>
      <c r="F466" s="6"/>
      <c r="G466" s="80">
        <f>SUM(G467:G467)</f>
        <v>12718.48785</v>
      </c>
    </row>
    <row r="467" spans="1:8" ht="51" x14ac:dyDescent="0.2">
      <c r="A467" s="25" t="s">
        <v>116</v>
      </c>
      <c r="B467" s="6" t="s">
        <v>146</v>
      </c>
      <c r="C467" s="6" t="s">
        <v>62</v>
      </c>
      <c r="D467" s="6" t="s">
        <v>55</v>
      </c>
      <c r="E467" s="6" t="s">
        <v>214</v>
      </c>
      <c r="F467" s="6" t="s">
        <v>120</v>
      </c>
      <c r="G467" s="81">
        <v>12718.48785</v>
      </c>
    </row>
    <row r="468" spans="1:8" ht="38.25" x14ac:dyDescent="0.2">
      <c r="A468" s="23" t="s">
        <v>536</v>
      </c>
      <c r="B468" s="4" t="s">
        <v>146</v>
      </c>
      <c r="C468" s="4" t="s">
        <v>62</v>
      </c>
      <c r="D468" s="4" t="s">
        <v>55</v>
      </c>
      <c r="E468" s="4" t="s">
        <v>537</v>
      </c>
      <c r="F468" s="4"/>
      <c r="G468" s="80">
        <f>G469</f>
        <v>963.73829999999998</v>
      </c>
    </row>
    <row r="469" spans="1:8" x14ac:dyDescent="0.2">
      <c r="A469" s="25" t="s">
        <v>367</v>
      </c>
      <c r="B469" s="6" t="s">
        <v>146</v>
      </c>
      <c r="C469" s="6" t="s">
        <v>62</v>
      </c>
      <c r="D469" s="6" t="s">
        <v>55</v>
      </c>
      <c r="E469" s="6" t="s">
        <v>537</v>
      </c>
      <c r="F469" s="6" t="s">
        <v>128</v>
      </c>
      <c r="G469" s="81">
        <v>963.73829999999998</v>
      </c>
    </row>
    <row r="470" spans="1:8" s="40" customFormat="1" x14ac:dyDescent="0.2">
      <c r="A470" s="21" t="s">
        <v>569</v>
      </c>
      <c r="B470" s="4" t="s">
        <v>146</v>
      </c>
      <c r="C470" s="4" t="s">
        <v>62</v>
      </c>
      <c r="D470" s="4" t="s">
        <v>55</v>
      </c>
      <c r="E470" s="4" t="s">
        <v>570</v>
      </c>
      <c r="F470" s="4"/>
      <c r="G470" s="5">
        <f>G471</f>
        <v>106.383</v>
      </c>
    </row>
    <row r="471" spans="1:8" s="40" customFormat="1" x14ac:dyDescent="0.2">
      <c r="A471" s="25" t="s">
        <v>568</v>
      </c>
      <c r="B471" s="6" t="s">
        <v>146</v>
      </c>
      <c r="C471" s="6" t="s">
        <v>62</v>
      </c>
      <c r="D471" s="6" t="s">
        <v>55</v>
      </c>
      <c r="E471" s="6" t="s">
        <v>570</v>
      </c>
      <c r="F471" s="6" t="s">
        <v>128</v>
      </c>
      <c r="G471" s="81">
        <v>106.383</v>
      </c>
      <c r="H471" s="40">
        <v>10449.620000000001</v>
      </c>
    </row>
    <row r="472" spans="1:8" ht="25.5" x14ac:dyDescent="0.2">
      <c r="A472" s="23" t="s">
        <v>424</v>
      </c>
      <c r="B472" s="4" t="s">
        <v>146</v>
      </c>
      <c r="C472" s="4" t="s">
        <v>62</v>
      </c>
      <c r="D472" s="4" t="s">
        <v>55</v>
      </c>
      <c r="E472" s="4" t="s">
        <v>636</v>
      </c>
      <c r="F472" s="4"/>
      <c r="G472" s="80">
        <f>G473</f>
        <v>3400</v>
      </c>
    </row>
    <row r="473" spans="1:8" ht="51" x14ac:dyDescent="0.2">
      <c r="A473" s="25" t="s">
        <v>116</v>
      </c>
      <c r="B473" s="6" t="s">
        <v>146</v>
      </c>
      <c r="C473" s="6" t="s">
        <v>62</v>
      </c>
      <c r="D473" s="6" t="s">
        <v>55</v>
      </c>
      <c r="E473" s="6" t="s">
        <v>636</v>
      </c>
      <c r="F473" s="6" t="s">
        <v>120</v>
      </c>
      <c r="G473" s="81">
        <v>3400</v>
      </c>
    </row>
    <row r="474" spans="1:8" ht="25.5" x14ac:dyDescent="0.2">
      <c r="A474" s="21" t="s">
        <v>209</v>
      </c>
      <c r="B474" s="4" t="s">
        <v>146</v>
      </c>
      <c r="C474" s="4" t="s">
        <v>62</v>
      </c>
      <c r="D474" s="4" t="s">
        <v>55</v>
      </c>
      <c r="E474" s="4" t="s">
        <v>310</v>
      </c>
      <c r="F474" s="4"/>
      <c r="G474" s="80">
        <f>G475</f>
        <v>15080.72</v>
      </c>
    </row>
    <row r="475" spans="1:8" ht="51" x14ac:dyDescent="0.2">
      <c r="A475" s="25" t="s">
        <v>116</v>
      </c>
      <c r="B475" s="6" t="s">
        <v>146</v>
      </c>
      <c r="C475" s="6" t="s">
        <v>62</v>
      </c>
      <c r="D475" s="6" t="s">
        <v>55</v>
      </c>
      <c r="E475" s="6" t="s">
        <v>310</v>
      </c>
      <c r="F475" s="6" t="s">
        <v>120</v>
      </c>
      <c r="G475" s="81">
        <v>15080.72</v>
      </c>
      <c r="H475" s="1">
        <v>14456.42</v>
      </c>
    </row>
    <row r="476" spans="1:8" ht="27" x14ac:dyDescent="0.2">
      <c r="A476" s="89" t="s">
        <v>599</v>
      </c>
      <c r="B476" s="7" t="s">
        <v>146</v>
      </c>
      <c r="C476" s="7" t="s">
        <v>62</v>
      </c>
      <c r="D476" s="7" t="s">
        <v>55</v>
      </c>
      <c r="E476" s="7" t="s">
        <v>215</v>
      </c>
      <c r="F476" s="7"/>
      <c r="G476" s="42">
        <f>G477</f>
        <v>697.404</v>
      </c>
    </row>
    <row r="477" spans="1:8" ht="25.5" x14ac:dyDescent="0.2">
      <c r="A477" s="23" t="s">
        <v>216</v>
      </c>
      <c r="B477" s="4" t="s">
        <v>146</v>
      </c>
      <c r="C477" s="4" t="s">
        <v>62</v>
      </c>
      <c r="D477" s="4" t="s">
        <v>55</v>
      </c>
      <c r="E477" s="4" t="s">
        <v>217</v>
      </c>
      <c r="F477" s="4"/>
      <c r="G477" s="5">
        <f>G478</f>
        <v>697.404</v>
      </c>
    </row>
    <row r="478" spans="1:8" ht="25.5" x14ac:dyDescent="0.2">
      <c r="A478" s="14" t="s">
        <v>218</v>
      </c>
      <c r="B478" s="4" t="s">
        <v>146</v>
      </c>
      <c r="C478" s="4" t="s">
        <v>62</v>
      </c>
      <c r="D478" s="4" t="s">
        <v>55</v>
      </c>
      <c r="E478" s="4" t="s">
        <v>219</v>
      </c>
      <c r="F478" s="4"/>
      <c r="G478" s="5">
        <f>SUM(G479:G481)</f>
        <v>697.404</v>
      </c>
    </row>
    <row r="479" spans="1:8" ht="25.5" x14ac:dyDescent="0.2">
      <c r="A479" s="13" t="s">
        <v>260</v>
      </c>
      <c r="B479" s="6" t="s">
        <v>146</v>
      </c>
      <c r="C479" s="6" t="s">
        <v>62</v>
      </c>
      <c r="D479" s="6" t="s">
        <v>55</v>
      </c>
      <c r="E479" s="6" t="s">
        <v>219</v>
      </c>
      <c r="F479" s="6" t="s">
        <v>401</v>
      </c>
      <c r="G479" s="81">
        <v>93</v>
      </c>
    </row>
    <row r="480" spans="1:8" x14ac:dyDescent="0.2">
      <c r="A480" s="24" t="s">
        <v>491</v>
      </c>
      <c r="B480" s="6" t="s">
        <v>146</v>
      </c>
      <c r="C480" s="6" t="s">
        <v>62</v>
      </c>
      <c r="D480" s="6" t="s">
        <v>55</v>
      </c>
      <c r="E480" s="6" t="s">
        <v>219</v>
      </c>
      <c r="F480" s="6" t="s">
        <v>107</v>
      </c>
      <c r="G480" s="81">
        <v>504.404</v>
      </c>
    </row>
    <row r="481" spans="1:8" x14ac:dyDescent="0.2">
      <c r="A481" s="24" t="s">
        <v>426</v>
      </c>
      <c r="B481" s="6" t="s">
        <v>146</v>
      </c>
      <c r="C481" s="6" t="s">
        <v>62</v>
      </c>
      <c r="D481" s="6" t="s">
        <v>55</v>
      </c>
      <c r="E481" s="6" t="s">
        <v>219</v>
      </c>
      <c r="F481" s="6" t="s">
        <v>425</v>
      </c>
      <c r="G481" s="146">
        <v>100</v>
      </c>
    </row>
    <row r="482" spans="1:8" s="41" customFormat="1" ht="38.25" x14ac:dyDescent="0.2">
      <c r="A482" s="16" t="s">
        <v>591</v>
      </c>
      <c r="B482" s="11" t="s">
        <v>146</v>
      </c>
      <c r="C482" s="11" t="s">
        <v>62</v>
      </c>
      <c r="D482" s="11" t="s">
        <v>55</v>
      </c>
      <c r="E482" s="11" t="s">
        <v>389</v>
      </c>
      <c r="F482" s="11"/>
      <c r="G482" s="115">
        <f>G483</f>
        <v>2194.1</v>
      </c>
    </row>
    <row r="483" spans="1:8" s="40" customFormat="1" ht="25.5" x14ac:dyDescent="0.2">
      <c r="A483" s="23" t="s">
        <v>388</v>
      </c>
      <c r="B483" s="4" t="s">
        <v>146</v>
      </c>
      <c r="C483" s="4" t="s">
        <v>62</v>
      </c>
      <c r="D483" s="4" t="s">
        <v>55</v>
      </c>
      <c r="E483" s="4" t="s">
        <v>390</v>
      </c>
      <c r="F483" s="4"/>
      <c r="G483" s="80">
        <f>G484</f>
        <v>2194.1</v>
      </c>
    </row>
    <row r="484" spans="1:8" s="40" customFormat="1" ht="38.25" x14ac:dyDescent="0.2">
      <c r="A484" s="23" t="s">
        <v>387</v>
      </c>
      <c r="B484" s="4" t="s">
        <v>146</v>
      </c>
      <c r="C484" s="4" t="s">
        <v>62</v>
      </c>
      <c r="D484" s="4" t="s">
        <v>55</v>
      </c>
      <c r="E484" s="4" t="s">
        <v>391</v>
      </c>
      <c r="F484" s="4"/>
      <c r="G484" s="80">
        <f>G485</f>
        <v>2194.1</v>
      </c>
    </row>
    <row r="485" spans="1:8" ht="51" x14ac:dyDescent="0.2">
      <c r="A485" s="25" t="s">
        <v>116</v>
      </c>
      <c r="B485" s="6" t="s">
        <v>146</v>
      </c>
      <c r="C485" s="6" t="s">
        <v>62</v>
      </c>
      <c r="D485" s="6" t="s">
        <v>55</v>
      </c>
      <c r="E485" s="6" t="s">
        <v>391</v>
      </c>
      <c r="F485" s="6" t="s">
        <v>120</v>
      </c>
      <c r="G485" s="81">
        <v>2194.1</v>
      </c>
      <c r="H485" s="1">
        <v>802.4</v>
      </c>
    </row>
    <row r="486" spans="1:8" x14ac:dyDescent="0.2">
      <c r="A486" s="16" t="s">
        <v>221</v>
      </c>
      <c r="B486" s="11" t="s">
        <v>146</v>
      </c>
      <c r="C486" s="11" t="s">
        <v>62</v>
      </c>
      <c r="D486" s="11" t="s">
        <v>55</v>
      </c>
      <c r="E486" s="11" t="s">
        <v>167</v>
      </c>
      <c r="F486" s="11"/>
      <c r="G486" s="85">
        <f>G489+G487</f>
        <v>9729.6530000000002</v>
      </c>
    </row>
    <row r="487" spans="1:8" s="40" customFormat="1" ht="63.75" x14ac:dyDescent="0.2">
      <c r="A487" s="30" t="s">
        <v>156</v>
      </c>
      <c r="B487" s="4" t="s">
        <v>146</v>
      </c>
      <c r="C487" s="4" t="s">
        <v>62</v>
      </c>
      <c r="D487" s="4" t="s">
        <v>55</v>
      </c>
      <c r="E487" s="4" t="s">
        <v>535</v>
      </c>
      <c r="F487" s="4"/>
      <c r="G487" s="80">
        <f>G488</f>
        <v>1001.053</v>
      </c>
    </row>
    <row r="488" spans="1:8" s="40" customFormat="1" x14ac:dyDescent="0.2">
      <c r="A488" s="25" t="s">
        <v>157</v>
      </c>
      <c r="B488" s="6" t="s">
        <v>146</v>
      </c>
      <c r="C488" s="6" t="s">
        <v>62</v>
      </c>
      <c r="D488" s="6" t="s">
        <v>55</v>
      </c>
      <c r="E488" s="6" t="s">
        <v>535</v>
      </c>
      <c r="F488" s="6" t="s">
        <v>111</v>
      </c>
      <c r="G488" s="81">
        <v>1001.053</v>
      </c>
    </row>
    <row r="489" spans="1:8" ht="25.5" x14ac:dyDescent="0.2">
      <c r="A489" s="21" t="s">
        <v>209</v>
      </c>
      <c r="B489" s="4" t="s">
        <v>146</v>
      </c>
      <c r="C489" s="4" t="s">
        <v>62</v>
      </c>
      <c r="D489" s="4" t="s">
        <v>55</v>
      </c>
      <c r="E489" s="4" t="s">
        <v>311</v>
      </c>
      <c r="F489" s="4"/>
      <c r="G489" s="80">
        <f>G490</f>
        <v>8728.6</v>
      </c>
    </row>
    <row r="490" spans="1:8" x14ac:dyDescent="0.2">
      <c r="A490" s="25" t="s">
        <v>157</v>
      </c>
      <c r="B490" s="6" t="s">
        <v>146</v>
      </c>
      <c r="C490" s="6" t="s">
        <v>62</v>
      </c>
      <c r="D490" s="6" t="s">
        <v>55</v>
      </c>
      <c r="E490" s="6" t="s">
        <v>311</v>
      </c>
      <c r="F490" s="6" t="s">
        <v>111</v>
      </c>
      <c r="G490" s="81">
        <v>8728.6</v>
      </c>
      <c r="H490" s="1">
        <v>8367.26</v>
      </c>
    </row>
    <row r="491" spans="1:8" x14ac:dyDescent="0.2">
      <c r="A491" s="26" t="s">
        <v>142</v>
      </c>
      <c r="B491" s="8" t="s">
        <v>146</v>
      </c>
      <c r="C491" s="8" t="s">
        <v>62</v>
      </c>
      <c r="D491" s="8" t="s">
        <v>58</v>
      </c>
      <c r="E491" s="8"/>
      <c r="F491" s="8"/>
      <c r="G491" s="51">
        <f>G492+G509</f>
        <v>14346.500000000002</v>
      </c>
    </row>
    <row r="492" spans="1:8" ht="25.5" x14ac:dyDescent="0.2">
      <c r="A492" s="16" t="s">
        <v>595</v>
      </c>
      <c r="B492" s="11" t="s">
        <v>146</v>
      </c>
      <c r="C492" s="11" t="s">
        <v>72</v>
      </c>
      <c r="D492" s="11" t="s">
        <v>58</v>
      </c>
      <c r="E492" s="11" t="s">
        <v>198</v>
      </c>
      <c r="F492" s="11"/>
      <c r="G492" s="52">
        <f>G493</f>
        <v>14195.500000000002</v>
      </c>
    </row>
    <row r="493" spans="1:8" ht="27" x14ac:dyDescent="0.2">
      <c r="A493" s="89" t="s">
        <v>599</v>
      </c>
      <c r="B493" s="7" t="s">
        <v>146</v>
      </c>
      <c r="C493" s="7" t="s">
        <v>62</v>
      </c>
      <c r="D493" s="7" t="s">
        <v>58</v>
      </c>
      <c r="E493" s="7" t="s">
        <v>215</v>
      </c>
      <c r="F493" s="7"/>
      <c r="G493" s="42">
        <f>G494</f>
        <v>14195.500000000002</v>
      </c>
    </row>
    <row r="494" spans="1:8" ht="25.5" x14ac:dyDescent="0.2">
      <c r="A494" s="23" t="s">
        <v>347</v>
      </c>
      <c r="B494" s="4" t="s">
        <v>146</v>
      </c>
      <c r="C494" s="4" t="s">
        <v>62</v>
      </c>
      <c r="D494" s="4" t="s">
        <v>58</v>
      </c>
      <c r="E494" s="4" t="s">
        <v>346</v>
      </c>
      <c r="F494" s="4"/>
      <c r="G494" s="5">
        <f>G495+G498+G506</f>
        <v>14195.500000000002</v>
      </c>
    </row>
    <row r="495" spans="1:8" ht="25.5" x14ac:dyDescent="0.2">
      <c r="A495" s="23" t="s">
        <v>130</v>
      </c>
      <c r="B495" s="4" t="s">
        <v>146</v>
      </c>
      <c r="C495" s="4" t="s">
        <v>62</v>
      </c>
      <c r="D495" s="4" t="s">
        <v>58</v>
      </c>
      <c r="E495" s="4" t="s">
        <v>265</v>
      </c>
      <c r="F495" s="4"/>
      <c r="G495" s="5">
        <f>SUM(G496:G497)</f>
        <v>1176.0999999999999</v>
      </c>
    </row>
    <row r="496" spans="1:8" ht="25.5" x14ac:dyDescent="0.2">
      <c r="A496" s="13" t="s">
        <v>165</v>
      </c>
      <c r="B496" s="6" t="s">
        <v>146</v>
      </c>
      <c r="C496" s="6" t="s">
        <v>62</v>
      </c>
      <c r="D496" s="6" t="s">
        <v>58</v>
      </c>
      <c r="E496" s="6" t="s">
        <v>265</v>
      </c>
      <c r="F496" s="6" t="s">
        <v>104</v>
      </c>
      <c r="G496" s="81">
        <v>903.3</v>
      </c>
    </row>
    <row r="497" spans="1:7" ht="38.25" x14ac:dyDescent="0.2">
      <c r="A497" s="13" t="s">
        <v>166</v>
      </c>
      <c r="B497" s="6" t="s">
        <v>146</v>
      </c>
      <c r="C497" s="6" t="s">
        <v>62</v>
      </c>
      <c r="D497" s="6" t="s">
        <v>58</v>
      </c>
      <c r="E497" s="6" t="s">
        <v>265</v>
      </c>
      <c r="F497" s="6" t="s">
        <v>159</v>
      </c>
      <c r="G497" s="81">
        <v>272.8</v>
      </c>
    </row>
    <row r="498" spans="1:7" ht="25.5" x14ac:dyDescent="0.2">
      <c r="A498" s="14" t="s">
        <v>323</v>
      </c>
      <c r="B498" s="4" t="s">
        <v>146</v>
      </c>
      <c r="C498" s="4" t="s">
        <v>62</v>
      </c>
      <c r="D498" s="4" t="s">
        <v>58</v>
      </c>
      <c r="E498" s="4" t="s">
        <v>220</v>
      </c>
      <c r="F498" s="4"/>
      <c r="G498" s="80">
        <f>SUM(G499:G505)</f>
        <v>11619.400000000001</v>
      </c>
    </row>
    <row r="499" spans="1:7" x14ac:dyDescent="0.2">
      <c r="A499" s="24" t="s">
        <v>262</v>
      </c>
      <c r="B499" s="6" t="s">
        <v>146</v>
      </c>
      <c r="C499" s="6" t="s">
        <v>62</v>
      </c>
      <c r="D499" s="6" t="s">
        <v>58</v>
      </c>
      <c r="E499" s="6" t="s">
        <v>220</v>
      </c>
      <c r="F499" s="6" t="s">
        <v>133</v>
      </c>
      <c r="G499" s="81">
        <v>8119.7</v>
      </c>
    </row>
    <row r="500" spans="1:7" ht="25.5" x14ac:dyDescent="0.2">
      <c r="A500" s="24" t="s">
        <v>403</v>
      </c>
      <c r="B500" s="6" t="s">
        <v>146</v>
      </c>
      <c r="C500" s="6" t="s">
        <v>62</v>
      </c>
      <c r="D500" s="6" t="s">
        <v>58</v>
      </c>
      <c r="E500" s="6" t="s">
        <v>220</v>
      </c>
      <c r="F500" s="6" t="s">
        <v>401</v>
      </c>
      <c r="G500" s="81">
        <v>100</v>
      </c>
    </row>
    <row r="501" spans="1:7" ht="38.25" x14ac:dyDescent="0.2">
      <c r="A501" s="24" t="s">
        <v>261</v>
      </c>
      <c r="B501" s="6" t="s">
        <v>146</v>
      </c>
      <c r="C501" s="6" t="s">
        <v>62</v>
      </c>
      <c r="D501" s="6" t="s">
        <v>58</v>
      </c>
      <c r="E501" s="6" t="s">
        <v>220</v>
      </c>
      <c r="F501" s="6" t="s">
        <v>186</v>
      </c>
      <c r="G501" s="81">
        <v>2452.1999999999998</v>
      </c>
    </row>
    <row r="502" spans="1:7" ht="25.5" x14ac:dyDescent="0.2">
      <c r="A502" s="24" t="s">
        <v>131</v>
      </c>
      <c r="B502" s="6" t="s">
        <v>146</v>
      </c>
      <c r="C502" s="6" t="s">
        <v>62</v>
      </c>
      <c r="D502" s="6" t="s">
        <v>58</v>
      </c>
      <c r="E502" s="6" t="s">
        <v>220</v>
      </c>
      <c r="F502" s="6" t="s">
        <v>106</v>
      </c>
      <c r="G502" s="81">
        <v>252</v>
      </c>
    </row>
    <row r="503" spans="1:7" x14ac:dyDescent="0.2">
      <c r="A503" s="24" t="s">
        <v>491</v>
      </c>
      <c r="B503" s="6" t="s">
        <v>146</v>
      </c>
      <c r="C503" s="6" t="s">
        <v>62</v>
      </c>
      <c r="D503" s="6" t="s">
        <v>58</v>
      </c>
      <c r="E503" s="6" t="s">
        <v>220</v>
      </c>
      <c r="F503" s="6" t="s">
        <v>107</v>
      </c>
      <c r="G503" s="81">
        <v>688.82</v>
      </c>
    </row>
    <row r="504" spans="1:7" x14ac:dyDescent="0.2">
      <c r="A504" s="24" t="s">
        <v>404</v>
      </c>
      <c r="B504" s="6" t="s">
        <v>146</v>
      </c>
      <c r="C504" s="6" t="s">
        <v>62</v>
      </c>
      <c r="D504" s="6" t="s">
        <v>58</v>
      </c>
      <c r="E504" s="6" t="s">
        <v>220</v>
      </c>
      <c r="F504" s="6" t="s">
        <v>402</v>
      </c>
      <c r="G504" s="81">
        <v>6.5</v>
      </c>
    </row>
    <row r="505" spans="1:7" x14ac:dyDescent="0.2">
      <c r="A505" s="69" t="s">
        <v>300</v>
      </c>
      <c r="B505" s="6" t="s">
        <v>146</v>
      </c>
      <c r="C505" s="6" t="s">
        <v>62</v>
      </c>
      <c r="D505" s="6" t="s">
        <v>58</v>
      </c>
      <c r="E505" s="6" t="s">
        <v>220</v>
      </c>
      <c r="F505" s="6" t="s">
        <v>299</v>
      </c>
      <c r="G505" s="81">
        <v>0.18</v>
      </c>
    </row>
    <row r="506" spans="1:7" ht="25.5" x14ac:dyDescent="0.2">
      <c r="A506" s="23" t="s">
        <v>424</v>
      </c>
      <c r="B506" s="4" t="s">
        <v>146</v>
      </c>
      <c r="C506" s="4" t="s">
        <v>62</v>
      </c>
      <c r="D506" s="4" t="s">
        <v>58</v>
      </c>
      <c r="E506" s="4" t="s">
        <v>637</v>
      </c>
      <c r="F506" s="4"/>
      <c r="G506" s="80">
        <f>SUM(G507:G508)</f>
        <v>1400</v>
      </c>
    </row>
    <row r="507" spans="1:7" x14ac:dyDescent="0.2">
      <c r="A507" s="24" t="s">
        <v>262</v>
      </c>
      <c r="B507" s="6" t="s">
        <v>146</v>
      </c>
      <c r="C507" s="6" t="s">
        <v>62</v>
      </c>
      <c r="D507" s="6" t="s">
        <v>58</v>
      </c>
      <c r="E507" s="6" t="s">
        <v>637</v>
      </c>
      <c r="F507" s="6" t="s">
        <v>133</v>
      </c>
      <c r="G507" s="81">
        <v>1075.26</v>
      </c>
    </row>
    <row r="508" spans="1:7" ht="38.25" x14ac:dyDescent="0.2">
      <c r="A508" s="24" t="s">
        <v>261</v>
      </c>
      <c r="B508" s="6" t="s">
        <v>146</v>
      </c>
      <c r="C508" s="6" t="s">
        <v>62</v>
      </c>
      <c r="D508" s="6" t="s">
        <v>58</v>
      </c>
      <c r="E508" s="6" t="s">
        <v>637</v>
      </c>
      <c r="F508" s="6" t="s">
        <v>186</v>
      </c>
      <c r="G508" s="81">
        <v>324.74</v>
      </c>
    </row>
    <row r="509" spans="1:7" s="40" customFormat="1" ht="25.5" x14ac:dyDescent="0.2">
      <c r="A509" s="16" t="s">
        <v>600</v>
      </c>
      <c r="B509" s="11" t="s">
        <v>146</v>
      </c>
      <c r="C509" s="11" t="s">
        <v>62</v>
      </c>
      <c r="D509" s="11" t="s">
        <v>58</v>
      </c>
      <c r="E509" s="11" t="s">
        <v>279</v>
      </c>
      <c r="F509" s="11"/>
      <c r="G509" s="52">
        <f>G510</f>
        <v>151</v>
      </c>
    </row>
    <row r="510" spans="1:7" ht="25.5" x14ac:dyDescent="0.2">
      <c r="A510" s="23" t="s">
        <v>291</v>
      </c>
      <c r="B510" s="4" t="s">
        <v>146</v>
      </c>
      <c r="C510" s="4" t="s">
        <v>62</v>
      </c>
      <c r="D510" s="4" t="s">
        <v>58</v>
      </c>
      <c r="E510" s="4" t="s">
        <v>24</v>
      </c>
      <c r="F510" s="4"/>
      <c r="G510" s="57">
        <f>G511</f>
        <v>151</v>
      </c>
    </row>
    <row r="511" spans="1:7" ht="25.5" x14ac:dyDescent="0.2">
      <c r="A511" s="21" t="s">
        <v>280</v>
      </c>
      <c r="B511" s="4" t="s">
        <v>146</v>
      </c>
      <c r="C511" s="4" t="s">
        <v>62</v>
      </c>
      <c r="D511" s="4" t="s">
        <v>58</v>
      </c>
      <c r="E511" s="4" t="s">
        <v>25</v>
      </c>
      <c r="F511" s="4"/>
      <c r="G511" s="5">
        <f>G512</f>
        <v>151</v>
      </c>
    </row>
    <row r="512" spans="1:7" x14ac:dyDescent="0.2">
      <c r="A512" s="24" t="s">
        <v>366</v>
      </c>
      <c r="B512" s="6" t="s">
        <v>146</v>
      </c>
      <c r="C512" s="6" t="s">
        <v>62</v>
      </c>
      <c r="D512" s="6" t="s">
        <v>58</v>
      </c>
      <c r="E512" s="6" t="s">
        <v>25</v>
      </c>
      <c r="F512" s="6" t="s">
        <v>365</v>
      </c>
      <c r="G512" s="81">
        <v>151</v>
      </c>
    </row>
    <row r="513" spans="1:8" x14ac:dyDescent="0.2">
      <c r="A513" s="20" t="s">
        <v>114</v>
      </c>
      <c r="B513" s="9" t="s">
        <v>146</v>
      </c>
      <c r="C513" s="9" t="s">
        <v>64</v>
      </c>
      <c r="D513" s="9"/>
      <c r="E513" s="9"/>
      <c r="F513" s="9"/>
      <c r="G513" s="54">
        <f>G514</f>
        <v>369.1</v>
      </c>
    </row>
    <row r="514" spans="1:8" x14ac:dyDescent="0.2">
      <c r="A514" s="27" t="s">
        <v>150</v>
      </c>
      <c r="B514" s="8" t="s">
        <v>146</v>
      </c>
      <c r="C514" s="8" t="s">
        <v>64</v>
      </c>
      <c r="D514" s="8" t="s">
        <v>70</v>
      </c>
      <c r="E514" s="8"/>
      <c r="F514" s="8"/>
      <c r="G514" s="55">
        <f>G515</f>
        <v>369.1</v>
      </c>
    </row>
    <row r="515" spans="1:8" x14ac:dyDescent="0.2">
      <c r="A515" s="16" t="s">
        <v>221</v>
      </c>
      <c r="B515" s="11" t="s">
        <v>146</v>
      </c>
      <c r="C515" s="11" t="s">
        <v>64</v>
      </c>
      <c r="D515" s="11" t="s">
        <v>70</v>
      </c>
      <c r="E515" s="11" t="s">
        <v>167</v>
      </c>
      <c r="F515" s="11"/>
      <c r="G515" s="56">
        <f>G516</f>
        <v>369.1</v>
      </c>
    </row>
    <row r="516" spans="1:8" ht="204" x14ac:dyDescent="0.2">
      <c r="A516" s="21" t="s">
        <v>382</v>
      </c>
      <c r="B516" s="4" t="s">
        <v>146</v>
      </c>
      <c r="C516" s="4" t="s">
        <v>64</v>
      </c>
      <c r="D516" s="4" t="s">
        <v>70</v>
      </c>
      <c r="E516" s="4" t="s">
        <v>222</v>
      </c>
      <c r="F516" s="4"/>
      <c r="G516" s="57">
        <f>SUM(G517:G518)</f>
        <v>369.1</v>
      </c>
    </row>
    <row r="517" spans="1:8" s="40" customFormat="1" x14ac:dyDescent="0.2">
      <c r="A517" s="13" t="s">
        <v>117</v>
      </c>
      <c r="B517" s="6" t="s">
        <v>146</v>
      </c>
      <c r="C517" s="6" t="s">
        <v>64</v>
      </c>
      <c r="D517" s="6" t="s">
        <v>70</v>
      </c>
      <c r="E517" s="6" t="s">
        <v>222</v>
      </c>
      <c r="F517" s="6" t="s">
        <v>118</v>
      </c>
      <c r="G517" s="83">
        <v>51.414479999999998</v>
      </c>
      <c r="H517" s="40">
        <v>47.1</v>
      </c>
    </row>
    <row r="518" spans="1:8" x14ac:dyDescent="0.2">
      <c r="A518" s="25" t="s">
        <v>127</v>
      </c>
      <c r="B518" s="6">
        <v>973</v>
      </c>
      <c r="C518" s="6" t="s">
        <v>64</v>
      </c>
      <c r="D518" s="6" t="s">
        <v>70</v>
      </c>
      <c r="E518" s="6" t="s">
        <v>222</v>
      </c>
      <c r="F518" s="6" t="s">
        <v>128</v>
      </c>
      <c r="G518" s="81">
        <v>317.68552</v>
      </c>
      <c r="H518" s="1">
        <v>322</v>
      </c>
    </row>
    <row r="519" spans="1:8" ht="51" x14ac:dyDescent="0.2">
      <c r="A519" s="47" t="s">
        <v>37</v>
      </c>
      <c r="B519" s="48" t="s">
        <v>36</v>
      </c>
      <c r="C519" s="48"/>
      <c r="D519" s="48"/>
      <c r="E519" s="48"/>
      <c r="F519" s="48"/>
      <c r="G519" s="49">
        <f>G543+G532+G520</f>
        <v>86650.733219999995</v>
      </c>
    </row>
    <row r="520" spans="1:8" x14ac:dyDescent="0.2">
      <c r="A520" s="20" t="s">
        <v>113</v>
      </c>
      <c r="B520" s="9" t="s">
        <v>36</v>
      </c>
      <c r="C520" s="9" t="s">
        <v>59</v>
      </c>
      <c r="D520" s="9"/>
      <c r="E520" s="9"/>
      <c r="F520" s="9"/>
      <c r="G520" s="54">
        <f>G521</f>
        <v>2798.45</v>
      </c>
    </row>
    <row r="521" spans="1:8" s="66" customFormat="1" ht="13.5" x14ac:dyDescent="0.25">
      <c r="A521" s="27" t="s">
        <v>558</v>
      </c>
      <c r="B521" s="8" t="s">
        <v>36</v>
      </c>
      <c r="C521" s="8" t="s">
        <v>59</v>
      </c>
      <c r="D521" s="8" t="s">
        <v>59</v>
      </c>
      <c r="E521" s="8"/>
      <c r="F521" s="8"/>
      <c r="G521" s="55">
        <f>G522</f>
        <v>2798.45</v>
      </c>
    </row>
    <row r="522" spans="1:8" s="66" customFormat="1" ht="38.25" x14ac:dyDescent="0.25">
      <c r="A522" s="34" t="s">
        <v>613</v>
      </c>
      <c r="B522" s="11" t="s">
        <v>36</v>
      </c>
      <c r="C522" s="11" t="s">
        <v>59</v>
      </c>
      <c r="D522" s="11" t="s">
        <v>59</v>
      </c>
      <c r="E522" s="11" t="s">
        <v>223</v>
      </c>
      <c r="F522" s="11"/>
      <c r="G522" s="85">
        <f>G523+G527</f>
        <v>2798.45</v>
      </c>
    </row>
    <row r="523" spans="1:8" s="66" customFormat="1" ht="27" x14ac:dyDescent="0.25">
      <c r="A523" s="31" t="s">
        <v>602</v>
      </c>
      <c r="B523" s="7" t="s">
        <v>36</v>
      </c>
      <c r="C523" s="7" t="s">
        <v>59</v>
      </c>
      <c r="D523" s="7" t="s">
        <v>59</v>
      </c>
      <c r="E523" s="7" t="s">
        <v>329</v>
      </c>
      <c r="F523" s="7"/>
      <c r="G523" s="84">
        <f>G524</f>
        <v>103</v>
      </c>
    </row>
    <row r="524" spans="1:8" s="66" customFormat="1" ht="38.25" x14ac:dyDescent="0.25">
      <c r="A524" s="30" t="s">
        <v>487</v>
      </c>
      <c r="B524" s="4" t="s">
        <v>36</v>
      </c>
      <c r="C524" s="4" t="s">
        <v>59</v>
      </c>
      <c r="D524" s="4" t="s">
        <v>59</v>
      </c>
      <c r="E524" s="4" t="s">
        <v>355</v>
      </c>
      <c r="F524" s="4"/>
      <c r="G524" s="129">
        <f>G525</f>
        <v>103</v>
      </c>
    </row>
    <row r="525" spans="1:8" s="66" customFormat="1" ht="25.5" x14ac:dyDescent="0.25">
      <c r="A525" s="30" t="s">
        <v>356</v>
      </c>
      <c r="B525" s="4" t="s">
        <v>36</v>
      </c>
      <c r="C525" s="4" t="s">
        <v>59</v>
      </c>
      <c r="D525" s="4" t="s">
        <v>59</v>
      </c>
      <c r="E525" s="4" t="s">
        <v>538</v>
      </c>
      <c r="F525" s="6"/>
      <c r="G525" s="129">
        <f>G526</f>
        <v>103</v>
      </c>
    </row>
    <row r="526" spans="1:8" s="66" customFormat="1" ht="13.5" x14ac:dyDescent="0.25">
      <c r="A526" s="24" t="s">
        <v>491</v>
      </c>
      <c r="B526" s="6" t="s">
        <v>36</v>
      </c>
      <c r="C526" s="6" t="s">
        <v>59</v>
      </c>
      <c r="D526" s="6" t="s">
        <v>59</v>
      </c>
      <c r="E526" s="4" t="s">
        <v>538</v>
      </c>
      <c r="F526" s="6" t="s">
        <v>107</v>
      </c>
      <c r="G526" s="83">
        <f>100+3</f>
        <v>103</v>
      </c>
      <c r="H526" s="66">
        <v>100</v>
      </c>
    </row>
    <row r="527" spans="1:8" s="40" customFormat="1" ht="27" x14ac:dyDescent="0.2">
      <c r="A527" s="89" t="s">
        <v>603</v>
      </c>
      <c r="B527" s="7" t="s">
        <v>36</v>
      </c>
      <c r="C527" s="7" t="s">
        <v>59</v>
      </c>
      <c r="D527" s="7" t="s">
        <v>59</v>
      </c>
      <c r="E527" s="7" t="s">
        <v>489</v>
      </c>
      <c r="F527" s="7"/>
      <c r="G527" s="42">
        <f>G528</f>
        <v>2695.45</v>
      </c>
    </row>
    <row r="528" spans="1:8" s="40" customFormat="1" ht="38.25" x14ac:dyDescent="0.2">
      <c r="A528" s="23" t="s">
        <v>488</v>
      </c>
      <c r="B528" s="4" t="s">
        <v>36</v>
      </c>
      <c r="C528" s="4" t="s">
        <v>59</v>
      </c>
      <c r="D528" s="4" t="s">
        <v>59</v>
      </c>
      <c r="E528" s="4" t="s">
        <v>1</v>
      </c>
      <c r="F528" s="4"/>
      <c r="G528" s="5">
        <f>G529</f>
        <v>2695.45</v>
      </c>
    </row>
    <row r="529" spans="1:8" ht="25.5" x14ac:dyDescent="0.2">
      <c r="A529" s="23" t="s">
        <v>349</v>
      </c>
      <c r="B529" s="4" t="s">
        <v>36</v>
      </c>
      <c r="C529" s="4" t="s">
        <v>59</v>
      </c>
      <c r="D529" s="4" t="s">
        <v>59</v>
      </c>
      <c r="E529" s="4" t="s">
        <v>9</v>
      </c>
      <c r="F529" s="4"/>
      <c r="G529" s="5">
        <f>G530</f>
        <v>2695.45</v>
      </c>
    </row>
    <row r="530" spans="1:8" ht="38.25" x14ac:dyDescent="0.2">
      <c r="A530" s="23" t="s">
        <v>312</v>
      </c>
      <c r="B530" s="4" t="s">
        <v>36</v>
      </c>
      <c r="C530" s="4" t="s">
        <v>59</v>
      </c>
      <c r="D530" s="4" t="s">
        <v>59</v>
      </c>
      <c r="E530" s="4" t="s">
        <v>9</v>
      </c>
      <c r="F530" s="4"/>
      <c r="G530" s="5">
        <f>G531</f>
        <v>2695.45</v>
      </c>
    </row>
    <row r="531" spans="1:8" ht="51" x14ac:dyDescent="0.2">
      <c r="A531" s="24" t="s">
        <v>116</v>
      </c>
      <c r="B531" s="6" t="s">
        <v>36</v>
      </c>
      <c r="C531" s="6" t="s">
        <v>59</v>
      </c>
      <c r="D531" s="6" t="s">
        <v>59</v>
      </c>
      <c r="E531" s="6" t="s">
        <v>9</v>
      </c>
      <c r="F531" s="6" t="s">
        <v>120</v>
      </c>
      <c r="G531" s="81">
        <v>2695.45</v>
      </c>
    </row>
    <row r="532" spans="1:8" x14ac:dyDescent="0.2">
      <c r="A532" s="20" t="s">
        <v>114</v>
      </c>
      <c r="B532" s="9" t="s">
        <v>36</v>
      </c>
      <c r="C532" s="9" t="s">
        <v>64</v>
      </c>
      <c r="D532" s="9"/>
      <c r="E532" s="9"/>
      <c r="F532" s="9"/>
      <c r="G532" s="54">
        <f>G533+G537</f>
        <v>2375.1299899999999</v>
      </c>
    </row>
    <row r="533" spans="1:8" x14ac:dyDescent="0.2">
      <c r="A533" s="27" t="s">
        <v>150</v>
      </c>
      <c r="B533" s="8" t="s">
        <v>36</v>
      </c>
      <c r="C533" s="8" t="s">
        <v>64</v>
      </c>
      <c r="D533" s="8" t="s">
        <v>70</v>
      </c>
      <c r="E533" s="8"/>
      <c r="F533" s="8"/>
      <c r="G533" s="55">
        <f>G534</f>
        <v>233.13</v>
      </c>
    </row>
    <row r="534" spans="1:8" x14ac:dyDescent="0.2">
      <c r="A534" s="16" t="s">
        <v>221</v>
      </c>
      <c r="B534" s="11" t="s">
        <v>36</v>
      </c>
      <c r="C534" s="11" t="s">
        <v>64</v>
      </c>
      <c r="D534" s="11" t="s">
        <v>70</v>
      </c>
      <c r="E534" s="11" t="s">
        <v>167</v>
      </c>
      <c r="F534" s="11"/>
      <c r="G534" s="56">
        <f>G535</f>
        <v>233.13</v>
      </c>
    </row>
    <row r="535" spans="1:8" ht="204" x14ac:dyDescent="0.2">
      <c r="A535" s="23" t="s">
        <v>382</v>
      </c>
      <c r="B535" s="4" t="s">
        <v>36</v>
      </c>
      <c r="C535" s="4" t="s">
        <v>64</v>
      </c>
      <c r="D535" s="4" t="s">
        <v>70</v>
      </c>
      <c r="E535" s="4" t="s">
        <v>222</v>
      </c>
      <c r="F535" s="4"/>
      <c r="G535" s="57">
        <f>G536</f>
        <v>233.13</v>
      </c>
    </row>
    <row r="536" spans="1:8" x14ac:dyDescent="0.2">
      <c r="A536" s="13" t="s">
        <v>117</v>
      </c>
      <c r="B536" s="6" t="s">
        <v>36</v>
      </c>
      <c r="C536" s="6" t="s">
        <v>64</v>
      </c>
      <c r="D536" s="6" t="s">
        <v>70</v>
      </c>
      <c r="E536" s="6" t="s">
        <v>222</v>
      </c>
      <c r="F536" s="6" t="s">
        <v>118</v>
      </c>
      <c r="G536" s="83">
        <v>233.13</v>
      </c>
      <c r="H536" s="1">
        <v>233.1</v>
      </c>
    </row>
    <row r="537" spans="1:8" x14ac:dyDescent="0.2">
      <c r="A537" s="27" t="s">
        <v>496</v>
      </c>
      <c r="B537" s="8" t="s">
        <v>36</v>
      </c>
      <c r="C537" s="8" t="s">
        <v>64</v>
      </c>
      <c r="D537" s="8" t="s">
        <v>58</v>
      </c>
      <c r="E537" s="8"/>
      <c r="F537" s="8"/>
      <c r="G537" s="55">
        <f>G538</f>
        <v>2141.9999899999998</v>
      </c>
    </row>
    <row r="538" spans="1:8" ht="38.25" x14ac:dyDescent="0.2">
      <c r="A538" s="16" t="s">
        <v>601</v>
      </c>
      <c r="B538" s="11" t="s">
        <v>36</v>
      </c>
      <c r="C538" s="11" t="s">
        <v>64</v>
      </c>
      <c r="D538" s="11" t="s">
        <v>58</v>
      </c>
      <c r="E538" s="11" t="s">
        <v>223</v>
      </c>
      <c r="F538" s="11"/>
      <c r="G538" s="56">
        <f>G539</f>
        <v>2141.9999899999998</v>
      </c>
    </row>
    <row r="539" spans="1:8" ht="27" x14ac:dyDescent="0.2">
      <c r="A539" s="89" t="s">
        <v>604</v>
      </c>
      <c r="B539" s="7" t="s">
        <v>36</v>
      </c>
      <c r="C539" s="7" t="s">
        <v>64</v>
      </c>
      <c r="D539" s="7" t="s">
        <v>58</v>
      </c>
      <c r="E539" s="7" t="s">
        <v>497</v>
      </c>
      <c r="F539" s="7"/>
      <c r="G539" s="131">
        <f>G540</f>
        <v>2141.9999899999998</v>
      </c>
    </row>
    <row r="540" spans="1:8" ht="25.5" x14ac:dyDescent="0.2">
      <c r="A540" s="23" t="s">
        <v>498</v>
      </c>
      <c r="B540" s="4" t="s">
        <v>36</v>
      </c>
      <c r="C540" s="4" t="s">
        <v>64</v>
      </c>
      <c r="D540" s="4" t="s">
        <v>58</v>
      </c>
      <c r="E540" s="4" t="s">
        <v>499</v>
      </c>
      <c r="F540" s="4"/>
      <c r="G540" s="57">
        <f>G541</f>
        <v>2141.9999899999998</v>
      </c>
    </row>
    <row r="541" spans="1:8" ht="25.5" x14ac:dyDescent="0.2">
      <c r="A541" s="23" t="s">
        <v>500</v>
      </c>
      <c r="B541" s="4" t="s">
        <v>36</v>
      </c>
      <c r="C541" s="4" t="s">
        <v>64</v>
      </c>
      <c r="D541" s="4" t="s">
        <v>58</v>
      </c>
      <c r="E541" s="4" t="s">
        <v>501</v>
      </c>
      <c r="F541" s="4"/>
      <c r="G541" s="129">
        <f>G542</f>
        <v>2141.9999899999998</v>
      </c>
    </row>
    <row r="542" spans="1:8" x14ac:dyDescent="0.2">
      <c r="A542" s="25" t="s">
        <v>38</v>
      </c>
      <c r="B542" s="6" t="s">
        <v>36</v>
      </c>
      <c r="C542" s="6" t="s">
        <v>64</v>
      </c>
      <c r="D542" s="6" t="s">
        <v>58</v>
      </c>
      <c r="E542" s="6" t="s">
        <v>501</v>
      </c>
      <c r="F542" s="82" t="s">
        <v>39</v>
      </c>
      <c r="G542" s="83">
        <v>2141.9999899999998</v>
      </c>
      <c r="H542" s="1">
        <v>1367.5</v>
      </c>
    </row>
    <row r="543" spans="1:8" ht="13.5" customHeight="1" x14ac:dyDescent="0.2">
      <c r="A543" s="20" t="s">
        <v>122</v>
      </c>
      <c r="B543" s="9" t="s">
        <v>36</v>
      </c>
      <c r="C543" s="9" t="s">
        <v>74</v>
      </c>
      <c r="D543" s="9"/>
      <c r="E543" s="9"/>
      <c r="F543" s="9"/>
      <c r="G543" s="50">
        <f>G544+G581+G565</f>
        <v>81477.153229999996</v>
      </c>
    </row>
    <row r="544" spans="1:8" x14ac:dyDescent="0.2">
      <c r="A544" s="22" t="s">
        <v>96</v>
      </c>
      <c r="B544" s="8" t="s">
        <v>36</v>
      </c>
      <c r="C544" s="8" t="s">
        <v>74</v>
      </c>
      <c r="D544" s="8" t="s">
        <v>57</v>
      </c>
      <c r="E544" s="8"/>
      <c r="F544" s="8"/>
      <c r="G544" s="51">
        <f>G545+G562</f>
        <v>19743.57</v>
      </c>
    </row>
    <row r="545" spans="1:8" ht="38.25" x14ac:dyDescent="0.2">
      <c r="A545" s="16" t="s">
        <v>601</v>
      </c>
      <c r="B545" s="11" t="s">
        <v>36</v>
      </c>
      <c r="C545" s="11" t="s">
        <v>74</v>
      </c>
      <c r="D545" s="11" t="s">
        <v>57</v>
      </c>
      <c r="E545" s="11" t="s">
        <v>223</v>
      </c>
      <c r="F545" s="11"/>
      <c r="G545" s="52">
        <f>G546+G557</f>
        <v>19733.57</v>
      </c>
    </row>
    <row r="546" spans="1:8" ht="27" x14ac:dyDescent="0.2">
      <c r="A546" s="89" t="s">
        <v>605</v>
      </c>
      <c r="B546" s="7" t="s">
        <v>36</v>
      </c>
      <c r="C546" s="7" t="s">
        <v>74</v>
      </c>
      <c r="D546" s="7" t="s">
        <v>57</v>
      </c>
      <c r="E546" s="75" t="s">
        <v>313</v>
      </c>
      <c r="F546" s="7"/>
      <c r="G546" s="42">
        <f>G548+G552</f>
        <v>14720.17</v>
      </c>
    </row>
    <row r="547" spans="1:8" ht="25.5" x14ac:dyDescent="0.2">
      <c r="A547" s="23" t="s">
        <v>350</v>
      </c>
      <c r="B547" s="4" t="s">
        <v>36</v>
      </c>
      <c r="C547" s="4" t="s">
        <v>74</v>
      </c>
      <c r="D547" s="4" t="s">
        <v>57</v>
      </c>
      <c r="E547" s="70" t="s">
        <v>640</v>
      </c>
      <c r="F547" s="4"/>
      <c r="G547" s="5">
        <f>G548</f>
        <v>700</v>
      </c>
    </row>
    <row r="548" spans="1:8" ht="25.5" x14ac:dyDescent="0.2">
      <c r="A548" s="23" t="s">
        <v>155</v>
      </c>
      <c r="B548" s="4" t="s">
        <v>36</v>
      </c>
      <c r="C548" s="4" t="s">
        <v>74</v>
      </c>
      <c r="D548" s="4" t="s">
        <v>57</v>
      </c>
      <c r="E548" s="70" t="s">
        <v>314</v>
      </c>
      <c r="F548" s="4"/>
      <c r="G548" s="5">
        <f>SUM(G549:G551)</f>
        <v>700</v>
      </c>
    </row>
    <row r="549" spans="1:8" ht="25.5" x14ac:dyDescent="0.2">
      <c r="A549" s="25" t="s">
        <v>403</v>
      </c>
      <c r="B549" s="6" t="s">
        <v>36</v>
      </c>
      <c r="C549" s="6" t="s">
        <v>74</v>
      </c>
      <c r="D549" s="6" t="s">
        <v>57</v>
      </c>
      <c r="E549" s="71" t="s">
        <v>314</v>
      </c>
      <c r="F549" s="6" t="s">
        <v>401</v>
      </c>
      <c r="G549" s="18">
        <v>23</v>
      </c>
    </row>
    <row r="550" spans="1:8" x14ac:dyDescent="0.2">
      <c r="A550" s="24" t="s">
        <v>491</v>
      </c>
      <c r="B550" s="6" t="s">
        <v>36</v>
      </c>
      <c r="C550" s="6" t="s">
        <v>74</v>
      </c>
      <c r="D550" s="6" t="s">
        <v>57</v>
      </c>
      <c r="E550" s="71" t="s">
        <v>314</v>
      </c>
      <c r="F550" s="6" t="s">
        <v>107</v>
      </c>
      <c r="G550" s="81">
        <v>338.7</v>
      </c>
    </row>
    <row r="551" spans="1:8" x14ac:dyDescent="0.2">
      <c r="A551" s="24" t="s">
        <v>426</v>
      </c>
      <c r="B551" s="6" t="s">
        <v>36</v>
      </c>
      <c r="C551" s="6" t="s">
        <v>74</v>
      </c>
      <c r="D551" s="6" t="s">
        <v>57</v>
      </c>
      <c r="E551" s="71" t="s">
        <v>314</v>
      </c>
      <c r="F551" s="6" t="s">
        <v>425</v>
      </c>
      <c r="G551" s="81">
        <v>338.3</v>
      </c>
    </row>
    <row r="552" spans="1:8" ht="25.5" x14ac:dyDescent="0.2">
      <c r="A552" s="23" t="s">
        <v>561</v>
      </c>
      <c r="B552" s="4" t="s">
        <v>36</v>
      </c>
      <c r="C552" s="4" t="s">
        <v>74</v>
      </c>
      <c r="D552" s="4" t="s">
        <v>57</v>
      </c>
      <c r="E552" s="4" t="s">
        <v>639</v>
      </c>
      <c r="F552" s="11"/>
      <c r="G552" s="57">
        <f>G553+G555</f>
        <v>14020.17</v>
      </c>
    </row>
    <row r="553" spans="1:8" ht="25.5" x14ac:dyDescent="0.2">
      <c r="A553" s="23" t="s">
        <v>563</v>
      </c>
      <c r="B553" s="4" t="s">
        <v>36</v>
      </c>
      <c r="C553" s="4" t="s">
        <v>74</v>
      </c>
      <c r="D553" s="4" t="s">
        <v>57</v>
      </c>
      <c r="E553" s="4" t="s">
        <v>562</v>
      </c>
      <c r="F553" s="4"/>
      <c r="G553" s="5">
        <f>G554</f>
        <v>11570.17</v>
      </c>
    </row>
    <row r="554" spans="1:8" ht="51" x14ac:dyDescent="0.2">
      <c r="A554" s="25" t="s">
        <v>115</v>
      </c>
      <c r="B554" s="6" t="s">
        <v>36</v>
      </c>
      <c r="C554" s="6" t="s">
        <v>74</v>
      </c>
      <c r="D554" s="6" t="s">
        <v>57</v>
      </c>
      <c r="E554" s="6" t="s">
        <v>562</v>
      </c>
      <c r="F554" s="6" t="s">
        <v>120</v>
      </c>
      <c r="G554" s="5">
        <v>11570.17</v>
      </c>
    </row>
    <row r="555" spans="1:8" s="40" customFormat="1" ht="25.5" x14ac:dyDescent="0.2">
      <c r="A555" s="23" t="s">
        <v>424</v>
      </c>
      <c r="B555" s="4" t="s">
        <v>36</v>
      </c>
      <c r="C555" s="4" t="s">
        <v>74</v>
      </c>
      <c r="D555" s="4" t="s">
        <v>57</v>
      </c>
      <c r="E555" s="4" t="s">
        <v>638</v>
      </c>
      <c r="F555" s="4"/>
      <c r="G555" s="5">
        <f>G556</f>
        <v>2450</v>
      </c>
    </row>
    <row r="556" spans="1:8" s="40" customFormat="1" ht="51" x14ac:dyDescent="0.2">
      <c r="A556" s="25" t="s">
        <v>115</v>
      </c>
      <c r="B556" s="6" t="s">
        <v>36</v>
      </c>
      <c r="C556" s="6" t="s">
        <v>74</v>
      </c>
      <c r="D556" s="6" t="s">
        <v>57</v>
      </c>
      <c r="E556" s="6" t="s">
        <v>638</v>
      </c>
      <c r="F556" s="6" t="s">
        <v>120</v>
      </c>
      <c r="G556" s="18">
        <v>2450</v>
      </c>
    </row>
    <row r="557" spans="1:8" ht="27" x14ac:dyDescent="0.2">
      <c r="A557" s="89" t="s">
        <v>606</v>
      </c>
      <c r="B557" s="7" t="s">
        <v>36</v>
      </c>
      <c r="C557" s="7" t="s">
        <v>74</v>
      </c>
      <c r="D557" s="7" t="s">
        <v>57</v>
      </c>
      <c r="E557" s="75" t="s">
        <v>490</v>
      </c>
      <c r="F557" s="7"/>
      <c r="G557" s="86">
        <f>G559</f>
        <v>5013.3999999999996</v>
      </c>
    </row>
    <row r="558" spans="1:8" ht="25.5" x14ac:dyDescent="0.2">
      <c r="A558" s="23" t="s">
        <v>351</v>
      </c>
      <c r="B558" s="4" t="s">
        <v>36</v>
      </c>
      <c r="C558" s="4" t="s">
        <v>74</v>
      </c>
      <c r="D558" s="4" t="s">
        <v>57</v>
      </c>
      <c r="E558" s="70" t="s">
        <v>315</v>
      </c>
      <c r="F558" s="4"/>
      <c r="G558" s="80">
        <f>G559</f>
        <v>5013.3999999999996</v>
      </c>
    </row>
    <row r="559" spans="1:8" ht="25.5" x14ac:dyDescent="0.2">
      <c r="A559" s="14" t="s">
        <v>352</v>
      </c>
      <c r="B559" s="4" t="s">
        <v>36</v>
      </c>
      <c r="C559" s="4" t="s">
        <v>74</v>
      </c>
      <c r="D559" s="4" t="s">
        <v>57</v>
      </c>
      <c r="E559" s="70" t="s">
        <v>316</v>
      </c>
      <c r="F559" s="4"/>
      <c r="G559" s="80">
        <f>G560+G561</f>
        <v>5013.3999999999996</v>
      </c>
      <c r="H559" s="1">
        <v>1107.5999999999999</v>
      </c>
    </row>
    <row r="560" spans="1:8" x14ac:dyDescent="0.2">
      <c r="A560" s="24" t="s">
        <v>263</v>
      </c>
      <c r="B560" s="6" t="s">
        <v>36</v>
      </c>
      <c r="C560" s="6" t="s">
        <v>74</v>
      </c>
      <c r="D560" s="6" t="s">
        <v>57</v>
      </c>
      <c r="E560" s="71" t="s">
        <v>316</v>
      </c>
      <c r="F560" s="6" t="s">
        <v>133</v>
      </c>
      <c r="G560" s="81">
        <v>3850.46</v>
      </c>
    </row>
    <row r="561" spans="1:7" ht="38.25" x14ac:dyDescent="0.2">
      <c r="A561" s="24" t="s">
        <v>264</v>
      </c>
      <c r="B561" s="6" t="s">
        <v>36</v>
      </c>
      <c r="C561" s="6" t="s">
        <v>74</v>
      </c>
      <c r="D561" s="6" t="s">
        <v>57</v>
      </c>
      <c r="E561" s="71" t="s">
        <v>316</v>
      </c>
      <c r="F561" s="6" t="s">
        <v>186</v>
      </c>
      <c r="G561" s="81">
        <v>1162.94</v>
      </c>
    </row>
    <row r="562" spans="1:7" s="41" customFormat="1" x14ac:dyDescent="0.2">
      <c r="A562" s="144" t="s">
        <v>145</v>
      </c>
      <c r="B562" s="11" t="s">
        <v>36</v>
      </c>
      <c r="C562" s="11" t="s">
        <v>74</v>
      </c>
      <c r="D562" s="11" t="s">
        <v>57</v>
      </c>
      <c r="E562" s="145" t="s">
        <v>167</v>
      </c>
      <c r="F562" s="11"/>
      <c r="G562" s="115">
        <f>G563</f>
        <v>10</v>
      </c>
    </row>
    <row r="563" spans="1:7" s="40" customFormat="1" x14ac:dyDescent="0.2">
      <c r="A563" s="21" t="s">
        <v>80</v>
      </c>
      <c r="B563" s="4" t="s">
        <v>36</v>
      </c>
      <c r="C563" s="4" t="s">
        <v>74</v>
      </c>
      <c r="D563" s="4" t="s">
        <v>57</v>
      </c>
      <c r="E563" s="70" t="s">
        <v>179</v>
      </c>
      <c r="F563" s="4"/>
      <c r="G563" s="80">
        <f>G564</f>
        <v>10</v>
      </c>
    </row>
    <row r="564" spans="1:7" ht="36.75" customHeight="1" x14ac:dyDescent="0.2">
      <c r="A564" s="24" t="s">
        <v>624</v>
      </c>
      <c r="B564" s="6" t="s">
        <v>36</v>
      </c>
      <c r="C564" s="6" t="s">
        <v>74</v>
      </c>
      <c r="D564" s="6" t="s">
        <v>57</v>
      </c>
      <c r="E564" s="71" t="s">
        <v>179</v>
      </c>
      <c r="F564" s="6" t="s">
        <v>625</v>
      </c>
      <c r="G564" s="81">
        <v>10</v>
      </c>
    </row>
    <row r="565" spans="1:7" s="40" customFormat="1" x14ac:dyDescent="0.2">
      <c r="A565" s="22" t="s">
        <v>43</v>
      </c>
      <c r="B565" s="8" t="s">
        <v>36</v>
      </c>
      <c r="C565" s="8" t="s">
        <v>74</v>
      </c>
      <c r="D565" s="8" t="s">
        <v>70</v>
      </c>
      <c r="E565" s="8"/>
      <c r="F565" s="8"/>
      <c r="G565" s="51">
        <f>G566</f>
        <v>55592.281109999996</v>
      </c>
    </row>
    <row r="566" spans="1:7" ht="38.25" x14ac:dyDescent="0.2">
      <c r="A566" s="16" t="s">
        <v>601</v>
      </c>
      <c r="B566" s="11" t="s">
        <v>36</v>
      </c>
      <c r="C566" s="11" t="s">
        <v>74</v>
      </c>
      <c r="D566" s="11" t="s">
        <v>70</v>
      </c>
      <c r="E566" s="11" t="s">
        <v>223</v>
      </c>
      <c r="F566" s="11"/>
      <c r="G566" s="52">
        <f>G567</f>
        <v>55592.281109999996</v>
      </c>
    </row>
    <row r="567" spans="1:7" ht="27" x14ac:dyDescent="0.2">
      <c r="A567" s="31" t="s">
        <v>607</v>
      </c>
      <c r="B567" s="7" t="s">
        <v>36</v>
      </c>
      <c r="C567" s="7" t="s">
        <v>74</v>
      </c>
      <c r="D567" s="7" t="s">
        <v>70</v>
      </c>
      <c r="E567" s="7" t="s">
        <v>327</v>
      </c>
      <c r="F567" s="7"/>
      <c r="G567" s="42">
        <f>G568</f>
        <v>55592.281109999996</v>
      </c>
    </row>
    <row r="568" spans="1:7" s="40" customFormat="1" ht="25.5" x14ac:dyDescent="0.2">
      <c r="A568" s="23" t="s">
        <v>317</v>
      </c>
      <c r="B568" s="4" t="s">
        <v>36</v>
      </c>
      <c r="C568" s="4" t="s">
        <v>74</v>
      </c>
      <c r="D568" s="4" t="s">
        <v>70</v>
      </c>
      <c r="E568" s="4" t="s">
        <v>318</v>
      </c>
      <c r="F568" s="4"/>
      <c r="G568" s="5">
        <f>G569+G579+G575+G571+G573+G577</f>
        <v>55592.281109999996</v>
      </c>
    </row>
    <row r="569" spans="1:7" ht="25.5" x14ac:dyDescent="0.2">
      <c r="A569" s="23" t="s">
        <v>328</v>
      </c>
      <c r="B569" s="4" t="s">
        <v>36</v>
      </c>
      <c r="C569" s="4" t="s">
        <v>74</v>
      </c>
      <c r="D569" s="4" t="s">
        <v>70</v>
      </c>
      <c r="E569" s="4" t="s">
        <v>319</v>
      </c>
      <c r="F569" s="4"/>
      <c r="G569" s="5">
        <f>G570</f>
        <v>32026.880809999999</v>
      </c>
    </row>
    <row r="570" spans="1:7" ht="51" x14ac:dyDescent="0.2">
      <c r="A570" s="25" t="s">
        <v>115</v>
      </c>
      <c r="B570" s="6" t="s">
        <v>36</v>
      </c>
      <c r="C570" s="6" t="s">
        <v>74</v>
      </c>
      <c r="D570" s="6" t="s">
        <v>70</v>
      </c>
      <c r="E570" s="6" t="s">
        <v>319</v>
      </c>
      <c r="F570" s="6" t="s">
        <v>121</v>
      </c>
      <c r="G570" s="81">
        <v>32026.880809999999</v>
      </c>
    </row>
    <row r="571" spans="1:7" ht="25.5" x14ac:dyDescent="0.2">
      <c r="A571" s="23" t="s">
        <v>627</v>
      </c>
      <c r="B571" s="4" t="s">
        <v>36</v>
      </c>
      <c r="C571" s="4" t="s">
        <v>74</v>
      </c>
      <c r="D571" s="4" t="s">
        <v>70</v>
      </c>
      <c r="E571" s="4" t="s">
        <v>626</v>
      </c>
      <c r="F571" s="4"/>
      <c r="G571" s="5">
        <f>G572</f>
        <v>222.18646000000001</v>
      </c>
    </row>
    <row r="572" spans="1:7" x14ac:dyDescent="0.2">
      <c r="A572" s="13" t="s">
        <v>117</v>
      </c>
      <c r="B572" s="6" t="s">
        <v>36</v>
      </c>
      <c r="C572" s="6" t="s">
        <v>74</v>
      </c>
      <c r="D572" s="6" t="s">
        <v>70</v>
      </c>
      <c r="E572" s="6" t="s">
        <v>626</v>
      </c>
      <c r="F572" s="6" t="s">
        <v>118</v>
      </c>
      <c r="G572" s="81">
        <v>222.18646000000001</v>
      </c>
    </row>
    <row r="573" spans="1:7" ht="76.5" x14ac:dyDescent="0.2">
      <c r="A573" s="23" t="s">
        <v>629</v>
      </c>
      <c r="B573" s="4" t="s">
        <v>36</v>
      </c>
      <c r="C573" s="4" t="s">
        <v>74</v>
      </c>
      <c r="D573" s="4" t="s">
        <v>70</v>
      </c>
      <c r="E573" s="4" t="s">
        <v>628</v>
      </c>
      <c r="F573" s="4"/>
      <c r="G573" s="5">
        <f>G574</f>
        <v>1076.9938400000001</v>
      </c>
    </row>
    <row r="574" spans="1:7" x14ac:dyDescent="0.2">
      <c r="A574" s="13" t="s">
        <v>117</v>
      </c>
      <c r="B574" s="6" t="s">
        <v>36</v>
      </c>
      <c r="C574" s="6" t="s">
        <v>74</v>
      </c>
      <c r="D574" s="6" t="s">
        <v>70</v>
      </c>
      <c r="E574" s="6" t="s">
        <v>628</v>
      </c>
      <c r="F574" s="6" t="s">
        <v>118</v>
      </c>
      <c r="G574" s="81">
        <v>1076.9938400000001</v>
      </c>
    </row>
    <row r="575" spans="1:7" s="40" customFormat="1" ht="63.75" x14ac:dyDescent="0.2">
      <c r="A575" s="30" t="s">
        <v>156</v>
      </c>
      <c r="B575" s="4" t="s">
        <v>36</v>
      </c>
      <c r="C575" s="4" t="s">
        <v>74</v>
      </c>
      <c r="D575" s="4" t="s">
        <v>70</v>
      </c>
      <c r="E575" s="4" t="s">
        <v>554</v>
      </c>
      <c r="F575" s="4"/>
      <c r="G575" s="80">
        <f>G576</f>
        <v>2079</v>
      </c>
    </row>
    <row r="576" spans="1:7" s="40" customFormat="1" x14ac:dyDescent="0.2">
      <c r="A576" s="13" t="s">
        <v>117</v>
      </c>
      <c r="B576" s="6" t="s">
        <v>36</v>
      </c>
      <c r="C576" s="6" t="s">
        <v>74</v>
      </c>
      <c r="D576" s="6" t="s">
        <v>70</v>
      </c>
      <c r="E576" s="6" t="s">
        <v>554</v>
      </c>
      <c r="F576" s="6" t="s">
        <v>118</v>
      </c>
      <c r="G576" s="81">
        <v>2079</v>
      </c>
    </row>
    <row r="577" spans="1:8" s="40" customFormat="1" ht="25.5" x14ac:dyDescent="0.2">
      <c r="A577" s="23" t="s">
        <v>424</v>
      </c>
      <c r="B577" s="4" t="s">
        <v>36</v>
      </c>
      <c r="C577" s="4" t="s">
        <v>74</v>
      </c>
      <c r="D577" s="4" t="s">
        <v>70</v>
      </c>
      <c r="E577" s="4" t="s">
        <v>641</v>
      </c>
      <c r="F577" s="4"/>
      <c r="G577" s="80">
        <f>G578</f>
        <v>5750</v>
      </c>
    </row>
    <row r="578" spans="1:8" ht="51" x14ac:dyDescent="0.2">
      <c r="A578" s="25" t="s">
        <v>115</v>
      </c>
      <c r="B578" s="6" t="s">
        <v>36</v>
      </c>
      <c r="C578" s="6" t="s">
        <v>74</v>
      </c>
      <c r="D578" s="6" t="s">
        <v>70</v>
      </c>
      <c r="E578" s="6" t="s">
        <v>641</v>
      </c>
      <c r="F578" s="6" t="s">
        <v>121</v>
      </c>
      <c r="G578" s="81">
        <v>5750</v>
      </c>
    </row>
    <row r="579" spans="1:8" ht="25.5" x14ac:dyDescent="0.2">
      <c r="A579" s="23" t="s">
        <v>386</v>
      </c>
      <c r="B579" s="4" t="s">
        <v>36</v>
      </c>
      <c r="C579" s="4" t="s">
        <v>74</v>
      </c>
      <c r="D579" s="4" t="s">
        <v>70</v>
      </c>
      <c r="E579" s="4" t="s">
        <v>333</v>
      </c>
      <c r="F579" s="4"/>
      <c r="G579" s="80">
        <f>G580</f>
        <v>14437.22</v>
      </c>
    </row>
    <row r="580" spans="1:8" ht="51" x14ac:dyDescent="0.2">
      <c r="A580" s="25" t="s">
        <v>115</v>
      </c>
      <c r="B580" s="6" t="s">
        <v>36</v>
      </c>
      <c r="C580" s="6" t="s">
        <v>74</v>
      </c>
      <c r="D580" s="6" t="s">
        <v>70</v>
      </c>
      <c r="E580" s="6" t="s">
        <v>333</v>
      </c>
      <c r="F580" s="6" t="s">
        <v>121</v>
      </c>
      <c r="G580" s="81">
        <v>14437.22</v>
      </c>
      <c r="H580" s="1">
        <v>13421.9</v>
      </c>
    </row>
    <row r="581" spans="1:8" x14ac:dyDescent="0.2">
      <c r="A581" s="22" t="s">
        <v>42</v>
      </c>
      <c r="B581" s="8" t="s">
        <v>36</v>
      </c>
      <c r="C581" s="8" t="s">
        <v>74</v>
      </c>
      <c r="D581" s="8" t="s">
        <v>60</v>
      </c>
      <c r="E581" s="8"/>
      <c r="F581" s="8"/>
      <c r="G581" s="51">
        <f>G582</f>
        <v>6141.3021200000003</v>
      </c>
    </row>
    <row r="582" spans="1:8" ht="38.25" x14ac:dyDescent="0.2">
      <c r="A582" s="16" t="s">
        <v>601</v>
      </c>
      <c r="B582" s="11" t="s">
        <v>36</v>
      </c>
      <c r="C582" s="11" t="s">
        <v>74</v>
      </c>
      <c r="D582" s="11" t="s">
        <v>60</v>
      </c>
      <c r="E582" s="11" t="s">
        <v>223</v>
      </c>
      <c r="F582" s="11"/>
      <c r="G582" s="52">
        <f>G583</f>
        <v>6141.3021200000003</v>
      </c>
    </row>
    <row r="583" spans="1:8" ht="27" x14ac:dyDescent="0.2">
      <c r="A583" s="31" t="s">
        <v>602</v>
      </c>
      <c r="B583" s="7" t="s">
        <v>36</v>
      </c>
      <c r="C583" s="7" t="s">
        <v>74</v>
      </c>
      <c r="D583" s="7" t="s">
        <v>60</v>
      </c>
      <c r="E583" s="7" t="s">
        <v>329</v>
      </c>
      <c r="F583" s="7"/>
      <c r="G583" s="42">
        <f>G584</f>
        <v>6141.3021200000003</v>
      </c>
    </row>
    <row r="584" spans="1:8" ht="38.25" x14ac:dyDescent="0.2">
      <c r="A584" s="30" t="s">
        <v>348</v>
      </c>
      <c r="B584" s="4" t="s">
        <v>36</v>
      </c>
      <c r="C584" s="4" t="s">
        <v>74</v>
      </c>
      <c r="D584" s="4" t="s">
        <v>60</v>
      </c>
      <c r="E584" s="4" t="s">
        <v>355</v>
      </c>
      <c r="F584" s="4"/>
      <c r="G584" s="5">
        <f>G585+G588+G594</f>
        <v>6141.3021200000003</v>
      </c>
    </row>
    <row r="585" spans="1:8" ht="25.5" x14ac:dyDescent="0.2">
      <c r="A585" s="23" t="s">
        <v>130</v>
      </c>
      <c r="B585" s="4" t="s">
        <v>36</v>
      </c>
      <c r="C585" s="4" t="s">
        <v>74</v>
      </c>
      <c r="D585" s="4" t="s">
        <v>60</v>
      </c>
      <c r="E585" s="4" t="s">
        <v>321</v>
      </c>
      <c r="F585" s="4"/>
      <c r="G585" s="5">
        <f>SUM(G586:G587)</f>
        <v>1076.0999999999999</v>
      </c>
    </row>
    <row r="586" spans="1:8" ht="25.5" x14ac:dyDescent="0.2">
      <c r="A586" s="13" t="s">
        <v>165</v>
      </c>
      <c r="B586" s="6" t="s">
        <v>36</v>
      </c>
      <c r="C586" s="6" t="s">
        <v>74</v>
      </c>
      <c r="D586" s="6" t="s">
        <v>60</v>
      </c>
      <c r="E586" s="6" t="s">
        <v>321</v>
      </c>
      <c r="F586" s="6" t="s">
        <v>104</v>
      </c>
      <c r="G586" s="81">
        <v>826.5</v>
      </c>
    </row>
    <row r="587" spans="1:8" ht="38.25" x14ac:dyDescent="0.2">
      <c r="A587" s="13" t="s">
        <v>166</v>
      </c>
      <c r="B587" s="6" t="s">
        <v>36</v>
      </c>
      <c r="C587" s="6" t="s">
        <v>74</v>
      </c>
      <c r="D587" s="6" t="s">
        <v>60</v>
      </c>
      <c r="E587" s="6" t="s">
        <v>321</v>
      </c>
      <c r="F587" s="6" t="s">
        <v>159</v>
      </c>
      <c r="G587" s="81">
        <v>249.6</v>
      </c>
    </row>
    <row r="588" spans="1:8" ht="25.5" x14ac:dyDescent="0.2">
      <c r="A588" s="29" t="s">
        <v>41</v>
      </c>
      <c r="B588" s="4" t="s">
        <v>36</v>
      </c>
      <c r="C588" s="4" t="s">
        <v>74</v>
      </c>
      <c r="D588" s="4" t="s">
        <v>60</v>
      </c>
      <c r="E588" s="4" t="s">
        <v>322</v>
      </c>
      <c r="F588" s="4"/>
      <c r="G588" s="80">
        <f>SUM(G589:G593)</f>
        <v>4265.2021199999999</v>
      </c>
    </row>
    <row r="589" spans="1:8" x14ac:dyDescent="0.2">
      <c r="A589" s="37" t="s">
        <v>262</v>
      </c>
      <c r="B589" s="6" t="s">
        <v>36</v>
      </c>
      <c r="C589" s="6" t="s">
        <v>74</v>
      </c>
      <c r="D589" s="6" t="s">
        <v>60</v>
      </c>
      <c r="E589" s="6" t="s">
        <v>322</v>
      </c>
      <c r="F589" s="6" t="s">
        <v>133</v>
      </c>
      <c r="G589" s="81">
        <v>3000</v>
      </c>
    </row>
    <row r="590" spans="1:8" ht="38.25" x14ac:dyDescent="0.2">
      <c r="A590" s="13" t="s">
        <v>264</v>
      </c>
      <c r="B590" s="6" t="s">
        <v>36</v>
      </c>
      <c r="C590" s="6" t="s">
        <v>74</v>
      </c>
      <c r="D590" s="6" t="s">
        <v>60</v>
      </c>
      <c r="E590" s="6" t="s">
        <v>322</v>
      </c>
      <c r="F590" s="6" t="s">
        <v>186</v>
      </c>
      <c r="G590" s="81">
        <v>906</v>
      </c>
    </row>
    <row r="591" spans="1:8" ht="25.5" x14ac:dyDescent="0.2">
      <c r="A591" s="13" t="s">
        <v>105</v>
      </c>
      <c r="B591" s="6" t="s">
        <v>36</v>
      </c>
      <c r="C591" s="6" t="s">
        <v>74</v>
      </c>
      <c r="D591" s="6" t="s">
        <v>60</v>
      </c>
      <c r="E591" s="6" t="s">
        <v>322</v>
      </c>
      <c r="F591" s="6" t="s">
        <v>106</v>
      </c>
      <c r="G591" s="81">
        <v>134.15</v>
      </c>
    </row>
    <row r="592" spans="1:8" x14ac:dyDescent="0.2">
      <c r="A592" s="24" t="s">
        <v>491</v>
      </c>
      <c r="B592" s="6" t="s">
        <v>36</v>
      </c>
      <c r="C592" s="6" t="s">
        <v>74</v>
      </c>
      <c r="D592" s="6" t="s">
        <v>60</v>
      </c>
      <c r="E592" s="6" t="s">
        <v>322</v>
      </c>
      <c r="F592" s="6" t="s">
        <v>107</v>
      </c>
      <c r="G592" s="81">
        <v>221.05212</v>
      </c>
    </row>
    <row r="593" spans="1:7" x14ac:dyDescent="0.2">
      <c r="A593" s="13" t="s">
        <v>404</v>
      </c>
      <c r="B593" s="6" t="s">
        <v>36</v>
      </c>
      <c r="C593" s="6" t="s">
        <v>74</v>
      </c>
      <c r="D593" s="6" t="s">
        <v>60</v>
      </c>
      <c r="E593" s="6" t="s">
        <v>322</v>
      </c>
      <c r="F593" s="6" t="s">
        <v>402</v>
      </c>
      <c r="G593" s="81">
        <v>4</v>
      </c>
    </row>
    <row r="594" spans="1:7" ht="25.5" x14ac:dyDescent="0.2">
      <c r="A594" s="23" t="s">
        <v>424</v>
      </c>
      <c r="B594" s="4" t="s">
        <v>36</v>
      </c>
      <c r="C594" s="4" t="s">
        <v>74</v>
      </c>
      <c r="D594" s="4" t="s">
        <v>60</v>
      </c>
      <c r="E594" s="4" t="s">
        <v>642</v>
      </c>
      <c r="F594" s="4"/>
      <c r="G594" s="80">
        <f>SUM(G595:G596)</f>
        <v>800</v>
      </c>
    </row>
    <row r="595" spans="1:7" x14ac:dyDescent="0.2">
      <c r="A595" s="24" t="s">
        <v>262</v>
      </c>
      <c r="B595" s="6" t="s">
        <v>36</v>
      </c>
      <c r="C595" s="6" t="s">
        <v>74</v>
      </c>
      <c r="D595" s="6" t="s">
        <v>60</v>
      </c>
      <c r="E595" s="6" t="s">
        <v>642</v>
      </c>
      <c r="F595" s="6" t="s">
        <v>133</v>
      </c>
      <c r="G595" s="81">
        <v>614.42999999999995</v>
      </c>
    </row>
    <row r="596" spans="1:7" ht="38.25" x14ac:dyDescent="0.2">
      <c r="A596" s="24" t="s">
        <v>261</v>
      </c>
      <c r="B596" s="6" t="s">
        <v>36</v>
      </c>
      <c r="C596" s="6" t="s">
        <v>74</v>
      </c>
      <c r="D596" s="6" t="s">
        <v>60</v>
      </c>
      <c r="E596" s="6" t="s">
        <v>642</v>
      </c>
      <c r="F596" s="6" t="s">
        <v>186</v>
      </c>
      <c r="G596" s="81">
        <v>185.57</v>
      </c>
    </row>
    <row r="597" spans="1:7" ht="25.5" x14ac:dyDescent="0.2">
      <c r="A597" s="47" t="s">
        <v>32</v>
      </c>
      <c r="B597" s="48" t="s">
        <v>33</v>
      </c>
      <c r="C597" s="48"/>
      <c r="D597" s="48"/>
      <c r="E597" s="48"/>
      <c r="F597" s="48"/>
      <c r="G597" s="49">
        <f>G598</f>
        <v>4670.1000000000004</v>
      </c>
    </row>
    <row r="598" spans="1:7" x14ac:dyDescent="0.2">
      <c r="A598" s="20" t="s">
        <v>112</v>
      </c>
      <c r="B598" s="9" t="s">
        <v>33</v>
      </c>
      <c r="C598" s="9" t="s">
        <v>58</v>
      </c>
      <c r="D598" s="9"/>
      <c r="E598" s="9"/>
      <c r="F598" s="9"/>
      <c r="G598" s="50">
        <f>G599+G629</f>
        <v>4670.1000000000004</v>
      </c>
    </row>
    <row r="599" spans="1:7" x14ac:dyDescent="0.2">
      <c r="A599" s="22" t="s">
        <v>48</v>
      </c>
      <c r="B599" s="8" t="s">
        <v>33</v>
      </c>
      <c r="C599" s="8" t="s">
        <v>58</v>
      </c>
      <c r="D599" s="8" t="s">
        <v>60</v>
      </c>
      <c r="E599" s="8"/>
      <c r="F599" s="8"/>
      <c r="G599" s="51">
        <f>G600+G610</f>
        <v>3870.1</v>
      </c>
    </row>
    <row r="600" spans="1:7" ht="38.25" x14ac:dyDescent="0.2">
      <c r="A600" s="90" t="s">
        <v>583</v>
      </c>
      <c r="B600" s="91" t="s">
        <v>33</v>
      </c>
      <c r="C600" s="11" t="s">
        <v>58</v>
      </c>
      <c r="D600" s="11" t="s">
        <v>60</v>
      </c>
      <c r="E600" s="11" t="s">
        <v>30</v>
      </c>
      <c r="F600" s="11"/>
      <c r="G600" s="52">
        <f>G601+G604+G607</f>
        <v>150</v>
      </c>
    </row>
    <row r="601" spans="1:7" ht="28.5" customHeight="1" x14ac:dyDescent="0.2">
      <c r="A601" s="92" t="s">
        <v>359</v>
      </c>
      <c r="B601" s="93" t="s">
        <v>33</v>
      </c>
      <c r="C601" s="93" t="s">
        <v>58</v>
      </c>
      <c r="D601" s="93" t="s">
        <v>60</v>
      </c>
      <c r="E601" s="4" t="s">
        <v>411</v>
      </c>
      <c r="F601" s="93"/>
      <c r="G601" s="94">
        <f>G602</f>
        <v>50</v>
      </c>
    </row>
    <row r="602" spans="1:7" ht="25.5" x14ac:dyDescent="0.2">
      <c r="A602" s="92" t="s">
        <v>153</v>
      </c>
      <c r="B602" s="93" t="s">
        <v>33</v>
      </c>
      <c r="C602" s="93" t="s">
        <v>58</v>
      </c>
      <c r="D602" s="93" t="s">
        <v>60</v>
      </c>
      <c r="E602" s="4" t="s">
        <v>412</v>
      </c>
      <c r="F602" s="93"/>
      <c r="G602" s="94">
        <f>G603</f>
        <v>50</v>
      </c>
    </row>
    <row r="603" spans="1:7" x14ac:dyDescent="0.2">
      <c r="A603" s="24" t="s">
        <v>491</v>
      </c>
      <c r="B603" s="95" t="s">
        <v>33</v>
      </c>
      <c r="C603" s="95" t="s">
        <v>58</v>
      </c>
      <c r="D603" s="95" t="s">
        <v>60</v>
      </c>
      <c r="E603" s="6" t="s">
        <v>412</v>
      </c>
      <c r="F603" s="95" t="s">
        <v>107</v>
      </c>
      <c r="G603" s="96">
        <v>50</v>
      </c>
    </row>
    <row r="604" spans="1:7" ht="51" x14ac:dyDescent="0.2">
      <c r="A604" s="92" t="s">
        <v>478</v>
      </c>
      <c r="B604" s="93" t="s">
        <v>33</v>
      </c>
      <c r="C604" s="93" t="s">
        <v>58</v>
      </c>
      <c r="D604" s="93" t="s">
        <v>60</v>
      </c>
      <c r="E604" s="4" t="s">
        <v>474</v>
      </c>
      <c r="F604" s="93"/>
      <c r="G604" s="94">
        <f>G605</f>
        <v>50</v>
      </c>
    </row>
    <row r="605" spans="1:7" ht="25.5" x14ac:dyDescent="0.2">
      <c r="A605" s="92" t="s">
        <v>153</v>
      </c>
      <c r="B605" s="93" t="s">
        <v>33</v>
      </c>
      <c r="C605" s="93" t="s">
        <v>58</v>
      </c>
      <c r="D605" s="93" t="s">
        <v>60</v>
      </c>
      <c r="E605" s="4" t="s">
        <v>475</v>
      </c>
      <c r="F605" s="93"/>
      <c r="G605" s="94">
        <f>G606</f>
        <v>50</v>
      </c>
    </row>
    <row r="606" spans="1:7" x14ac:dyDescent="0.2">
      <c r="A606" s="24" t="s">
        <v>491</v>
      </c>
      <c r="B606" s="95" t="s">
        <v>33</v>
      </c>
      <c r="C606" s="95" t="s">
        <v>58</v>
      </c>
      <c r="D606" s="95" t="s">
        <v>60</v>
      </c>
      <c r="E606" s="6" t="s">
        <v>475</v>
      </c>
      <c r="F606" s="95" t="s">
        <v>107</v>
      </c>
      <c r="G606" s="96">
        <v>50</v>
      </c>
    </row>
    <row r="607" spans="1:7" ht="28.5" customHeight="1" x14ac:dyDescent="0.2">
      <c r="A607" s="92" t="s">
        <v>479</v>
      </c>
      <c r="B607" s="93" t="s">
        <v>33</v>
      </c>
      <c r="C607" s="93" t="s">
        <v>58</v>
      </c>
      <c r="D607" s="93" t="s">
        <v>60</v>
      </c>
      <c r="E607" s="4" t="s">
        <v>476</v>
      </c>
      <c r="F607" s="93"/>
      <c r="G607" s="94">
        <f>G608</f>
        <v>50</v>
      </c>
    </row>
    <row r="608" spans="1:7" ht="25.5" x14ac:dyDescent="0.2">
      <c r="A608" s="92" t="s">
        <v>153</v>
      </c>
      <c r="B608" s="93" t="s">
        <v>33</v>
      </c>
      <c r="C608" s="93" t="s">
        <v>58</v>
      </c>
      <c r="D608" s="93" t="s">
        <v>60</v>
      </c>
      <c r="E608" s="4" t="s">
        <v>477</v>
      </c>
      <c r="F608" s="93"/>
      <c r="G608" s="94">
        <f>G609</f>
        <v>50</v>
      </c>
    </row>
    <row r="609" spans="1:8" x14ac:dyDescent="0.2">
      <c r="A609" s="24" t="s">
        <v>491</v>
      </c>
      <c r="B609" s="95" t="s">
        <v>33</v>
      </c>
      <c r="C609" s="95" t="s">
        <v>58</v>
      </c>
      <c r="D609" s="95" t="s">
        <v>60</v>
      </c>
      <c r="E609" s="6" t="s">
        <v>477</v>
      </c>
      <c r="F609" s="95" t="s">
        <v>107</v>
      </c>
      <c r="G609" s="96">
        <v>50</v>
      </c>
    </row>
    <row r="610" spans="1:8" x14ac:dyDescent="0.2">
      <c r="A610" s="39" t="s">
        <v>145</v>
      </c>
      <c r="B610" s="11" t="s">
        <v>33</v>
      </c>
      <c r="C610" s="11" t="s">
        <v>58</v>
      </c>
      <c r="D610" s="11" t="s">
        <v>60</v>
      </c>
      <c r="E610" s="11" t="s">
        <v>167</v>
      </c>
      <c r="F610" s="11"/>
      <c r="G610" s="52">
        <f>G611+G613+G616+G618+G621</f>
        <v>3720.1</v>
      </c>
    </row>
    <row r="611" spans="1:8" ht="25.5" x14ac:dyDescent="0.2">
      <c r="A611" s="30" t="s">
        <v>100</v>
      </c>
      <c r="B611" s="4" t="s">
        <v>33</v>
      </c>
      <c r="C611" s="4" t="s">
        <v>58</v>
      </c>
      <c r="D611" s="4" t="s">
        <v>60</v>
      </c>
      <c r="E611" s="4" t="s">
        <v>190</v>
      </c>
      <c r="F611" s="4"/>
      <c r="G611" s="80">
        <f>G612</f>
        <v>95</v>
      </c>
    </row>
    <row r="612" spans="1:8" ht="51" x14ac:dyDescent="0.2">
      <c r="A612" s="17" t="s">
        <v>345</v>
      </c>
      <c r="B612" s="6" t="s">
        <v>33</v>
      </c>
      <c r="C612" s="6" t="s">
        <v>58</v>
      </c>
      <c r="D612" s="6" t="s">
        <v>60</v>
      </c>
      <c r="E612" s="6" t="s">
        <v>190</v>
      </c>
      <c r="F612" s="6" t="s">
        <v>344</v>
      </c>
      <c r="G612" s="81">
        <v>95</v>
      </c>
      <c r="H612" s="1">
        <v>95</v>
      </c>
    </row>
    <row r="613" spans="1:8" ht="51" x14ac:dyDescent="0.2">
      <c r="A613" s="28" t="s">
        <v>139</v>
      </c>
      <c r="B613" s="4" t="s">
        <v>33</v>
      </c>
      <c r="C613" s="4" t="s">
        <v>58</v>
      </c>
      <c r="D613" s="4" t="s">
        <v>60</v>
      </c>
      <c r="E613" s="4" t="s">
        <v>191</v>
      </c>
      <c r="F613" s="4"/>
      <c r="G613" s="80">
        <f>G614+G615</f>
        <v>1.7000000000000002</v>
      </c>
      <c r="H613" s="1">
        <v>1.7</v>
      </c>
    </row>
    <row r="614" spans="1:8" ht="25.5" x14ac:dyDescent="0.2">
      <c r="A614" s="35" t="s">
        <v>165</v>
      </c>
      <c r="B614" s="6" t="s">
        <v>33</v>
      </c>
      <c r="C614" s="6" t="s">
        <v>58</v>
      </c>
      <c r="D614" s="6" t="s">
        <v>60</v>
      </c>
      <c r="E614" s="6" t="s">
        <v>191</v>
      </c>
      <c r="F614" s="6" t="s">
        <v>104</v>
      </c>
      <c r="G614" s="81">
        <v>1.3</v>
      </c>
    </row>
    <row r="615" spans="1:8" ht="38.25" x14ac:dyDescent="0.2">
      <c r="A615" s="35" t="s">
        <v>166</v>
      </c>
      <c r="B615" s="6" t="s">
        <v>33</v>
      </c>
      <c r="C615" s="6" t="s">
        <v>58</v>
      </c>
      <c r="D615" s="6" t="s">
        <v>60</v>
      </c>
      <c r="E615" s="6" t="s">
        <v>191</v>
      </c>
      <c r="F615" s="6" t="s">
        <v>159</v>
      </c>
      <c r="G615" s="81">
        <v>0.4</v>
      </c>
    </row>
    <row r="616" spans="1:8" ht="51" x14ac:dyDescent="0.2">
      <c r="A616" s="30" t="s">
        <v>301</v>
      </c>
      <c r="B616" s="4" t="s">
        <v>33</v>
      </c>
      <c r="C616" s="4" t="s">
        <v>58</v>
      </c>
      <c r="D616" s="4" t="s">
        <v>60</v>
      </c>
      <c r="E616" s="4" t="s">
        <v>302</v>
      </c>
      <c r="F616" s="4"/>
      <c r="G616" s="80">
        <f>G617</f>
        <v>151.5</v>
      </c>
    </row>
    <row r="617" spans="1:8" ht="25.5" x14ac:dyDescent="0.2">
      <c r="A617" s="35" t="s">
        <v>20</v>
      </c>
      <c r="B617" s="6" t="s">
        <v>33</v>
      </c>
      <c r="C617" s="6" t="s">
        <v>58</v>
      </c>
      <c r="D617" s="6" t="s">
        <v>60</v>
      </c>
      <c r="E617" s="6" t="s">
        <v>302</v>
      </c>
      <c r="F617" s="6" t="s">
        <v>19</v>
      </c>
      <c r="G617" s="81">
        <v>151.5</v>
      </c>
      <c r="H617" s="1">
        <v>151.5</v>
      </c>
    </row>
    <row r="618" spans="1:8" ht="51" x14ac:dyDescent="0.2">
      <c r="A618" s="30" t="s">
        <v>303</v>
      </c>
      <c r="B618" s="4" t="s">
        <v>33</v>
      </c>
      <c r="C618" s="4" t="s">
        <v>58</v>
      </c>
      <c r="D618" s="4" t="s">
        <v>60</v>
      </c>
      <c r="E618" s="4" t="s">
        <v>304</v>
      </c>
      <c r="F618" s="4"/>
      <c r="G618" s="80">
        <f>G619+G620</f>
        <v>22.7</v>
      </c>
      <c r="H618" s="1">
        <v>22.7</v>
      </c>
    </row>
    <row r="619" spans="1:8" x14ac:dyDescent="0.2">
      <c r="A619" s="37" t="s">
        <v>262</v>
      </c>
      <c r="B619" s="6" t="s">
        <v>33</v>
      </c>
      <c r="C619" s="6" t="s">
        <v>58</v>
      </c>
      <c r="D619" s="6" t="s">
        <v>60</v>
      </c>
      <c r="E619" s="6" t="s">
        <v>304</v>
      </c>
      <c r="F619" s="6" t="s">
        <v>133</v>
      </c>
      <c r="G619" s="81">
        <v>17.399999999999999</v>
      </c>
    </row>
    <row r="620" spans="1:8" ht="38.25" x14ac:dyDescent="0.2">
      <c r="A620" s="13" t="s">
        <v>264</v>
      </c>
      <c r="B620" s="6" t="s">
        <v>33</v>
      </c>
      <c r="C620" s="6" t="s">
        <v>58</v>
      </c>
      <c r="D620" s="6" t="s">
        <v>60</v>
      </c>
      <c r="E620" s="6" t="s">
        <v>304</v>
      </c>
      <c r="F620" s="6" t="s">
        <v>186</v>
      </c>
      <c r="G620" s="81">
        <v>5.3</v>
      </c>
    </row>
    <row r="621" spans="1:8" ht="25.5" x14ac:dyDescent="0.2">
      <c r="A621" s="36" t="s">
        <v>140</v>
      </c>
      <c r="B621" s="11" t="s">
        <v>33</v>
      </c>
      <c r="C621" s="11" t="s">
        <v>58</v>
      </c>
      <c r="D621" s="11" t="s">
        <v>60</v>
      </c>
      <c r="E621" s="11" t="s">
        <v>184</v>
      </c>
      <c r="F621" s="11"/>
      <c r="G621" s="52">
        <f>G622</f>
        <v>3449.2</v>
      </c>
    </row>
    <row r="622" spans="1:8" ht="25.5" x14ac:dyDescent="0.2">
      <c r="A622" s="29" t="s">
        <v>34</v>
      </c>
      <c r="B622" s="4" t="s">
        <v>33</v>
      </c>
      <c r="C622" s="4" t="s">
        <v>58</v>
      </c>
      <c r="D622" s="4" t="s">
        <v>60</v>
      </c>
      <c r="E622" s="4" t="s">
        <v>35</v>
      </c>
      <c r="F622" s="4"/>
      <c r="G622" s="5">
        <f>SUM(G623:G628)</f>
        <v>3449.2</v>
      </c>
    </row>
    <row r="623" spans="1:8" x14ac:dyDescent="0.2">
      <c r="A623" s="37" t="s">
        <v>262</v>
      </c>
      <c r="B623" s="6" t="s">
        <v>33</v>
      </c>
      <c r="C623" s="6" t="s">
        <v>58</v>
      </c>
      <c r="D623" s="6" t="s">
        <v>60</v>
      </c>
      <c r="E623" s="6" t="s">
        <v>35</v>
      </c>
      <c r="F623" s="6" t="s">
        <v>133</v>
      </c>
      <c r="G623" s="18">
        <v>2326.4</v>
      </c>
    </row>
    <row r="624" spans="1:8" ht="25.5" x14ac:dyDescent="0.2">
      <c r="A624" s="101" t="s">
        <v>403</v>
      </c>
      <c r="B624" s="6" t="s">
        <v>33</v>
      </c>
      <c r="C624" s="6" t="s">
        <v>58</v>
      </c>
      <c r="D624" s="6" t="s">
        <v>60</v>
      </c>
      <c r="E624" s="6" t="s">
        <v>35</v>
      </c>
      <c r="F624" s="6" t="s">
        <v>401</v>
      </c>
      <c r="G624" s="18">
        <v>79.244</v>
      </c>
    </row>
    <row r="625" spans="1:7" ht="38.25" x14ac:dyDescent="0.2">
      <c r="A625" s="13" t="s">
        <v>264</v>
      </c>
      <c r="B625" s="6" t="s">
        <v>33</v>
      </c>
      <c r="C625" s="6" t="s">
        <v>58</v>
      </c>
      <c r="D625" s="6" t="s">
        <v>60</v>
      </c>
      <c r="E625" s="6" t="s">
        <v>35</v>
      </c>
      <c r="F625" s="6" t="s">
        <v>186</v>
      </c>
      <c r="G625" s="18">
        <v>701.85599999999999</v>
      </c>
    </row>
    <row r="626" spans="1:7" ht="25.5" x14ac:dyDescent="0.2">
      <c r="A626" s="13" t="s">
        <v>105</v>
      </c>
      <c r="B626" s="6" t="s">
        <v>33</v>
      </c>
      <c r="C626" s="6" t="s">
        <v>58</v>
      </c>
      <c r="D626" s="6" t="s">
        <v>60</v>
      </c>
      <c r="E626" s="6" t="s">
        <v>35</v>
      </c>
      <c r="F626" s="6" t="s">
        <v>106</v>
      </c>
      <c r="G626" s="18">
        <v>74.7</v>
      </c>
    </row>
    <row r="627" spans="1:7" x14ac:dyDescent="0.2">
      <c r="A627" s="24" t="s">
        <v>491</v>
      </c>
      <c r="B627" s="6" t="s">
        <v>33</v>
      </c>
      <c r="C627" s="6" t="s">
        <v>58</v>
      </c>
      <c r="D627" s="6" t="s">
        <v>60</v>
      </c>
      <c r="E627" s="6" t="s">
        <v>35</v>
      </c>
      <c r="F627" s="6" t="s">
        <v>107</v>
      </c>
      <c r="G627" s="18">
        <v>265</v>
      </c>
    </row>
    <row r="628" spans="1:7" x14ac:dyDescent="0.2">
      <c r="A628" s="13" t="s">
        <v>404</v>
      </c>
      <c r="B628" s="6" t="s">
        <v>33</v>
      </c>
      <c r="C628" s="6" t="s">
        <v>58</v>
      </c>
      <c r="D628" s="6" t="s">
        <v>60</v>
      </c>
      <c r="E628" s="6" t="s">
        <v>35</v>
      </c>
      <c r="F628" s="6" t="s">
        <v>402</v>
      </c>
      <c r="G628" s="18">
        <v>2</v>
      </c>
    </row>
    <row r="629" spans="1:7" x14ac:dyDescent="0.2">
      <c r="A629" s="22" t="s">
        <v>97</v>
      </c>
      <c r="B629" s="8" t="s">
        <v>33</v>
      </c>
      <c r="C629" s="8" t="s">
        <v>58</v>
      </c>
      <c r="D629" s="8" t="s">
        <v>75</v>
      </c>
      <c r="E629" s="8"/>
      <c r="F629" s="8"/>
      <c r="G629" s="51">
        <f>G630</f>
        <v>800</v>
      </c>
    </row>
    <row r="630" spans="1:7" s="66" customFormat="1" ht="51" x14ac:dyDescent="0.25">
      <c r="A630" s="38" t="s">
        <v>608</v>
      </c>
      <c r="B630" s="11" t="s">
        <v>33</v>
      </c>
      <c r="C630" s="11" t="s">
        <v>58</v>
      </c>
      <c r="D630" s="11" t="s">
        <v>75</v>
      </c>
      <c r="E630" s="11" t="s">
        <v>441</v>
      </c>
      <c r="F630" s="11"/>
      <c r="G630" s="52">
        <f>G631</f>
        <v>800</v>
      </c>
    </row>
    <row r="631" spans="1:7" s="40" customFormat="1" ht="25.5" x14ac:dyDescent="0.2">
      <c r="A631" s="15" t="s">
        <v>443</v>
      </c>
      <c r="B631" s="4" t="s">
        <v>33</v>
      </c>
      <c r="C631" s="4" t="s">
        <v>58</v>
      </c>
      <c r="D631" s="4" t="s">
        <v>75</v>
      </c>
      <c r="E631" s="4" t="s">
        <v>440</v>
      </c>
      <c r="F631" s="4"/>
      <c r="G631" s="5">
        <f>G632</f>
        <v>800</v>
      </c>
    </row>
    <row r="632" spans="1:7" s="40" customFormat="1" ht="38.25" x14ac:dyDescent="0.2">
      <c r="A632" s="15" t="s">
        <v>442</v>
      </c>
      <c r="B632" s="4" t="s">
        <v>33</v>
      </c>
      <c r="C632" s="4" t="s">
        <v>58</v>
      </c>
      <c r="D632" s="4" t="s">
        <v>75</v>
      </c>
      <c r="E632" s="4" t="s">
        <v>439</v>
      </c>
      <c r="F632" s="4"/>
      <c r="G632" s="80">
        <f>G633</f>
        <v>800</v>
      </c>
    </row>
    <row r="633" spans="1:7" x14ac:dyDescent="0.2">
      <c r="A633" s="24" t="s">
        <v>491</v>
      </c>
      <c r="B633" s="6" t="s">
        <v>33</v>
      </c>
      <c r="C633" s="6" t="s">
        <v>58</v>
      </c>
      <c r="D633" s="6" t="s">
        <v>75</v>
      </c>
      <c r="E633" s="6" t="s">
        <v>439</v>
      </c>
      <c r="F633" s="6" t="s">
        <v>107</v>
      </c>
      <c r="G633" s="18">
        <v>800</v>
      </c>
    </row>
    <row r="634" spans="1:7" ht="38.25" x14ac:dyDescent="0.2">
      <c r="A634" s="47" t="s">
        <v>460</v>
      </c>
      <c r="B634" s="48" t="s">
        <v>461</v>
      </c>
      <c r="C634" s="48"/>
      <c r="D634" s="48"/>
      <c r="E634" s="48"/>
      <c r="F634" s="48"/>
      <c r="G634" s="49">
        <f>G635+G651+G663+G694+G687+G701</f>
        <v>1085011.5572900001</v>
      </c>
    </row>
    <row r="635" spans="1:7" x14ac:dyDescent="0.2">
      <c r="A635" s="33" t="s">
        <v>109</v>
      </c>
      <c r="B635" s="9" t="s">
        <v>461</v>
      </c>
      <c r="C635" s="9" t="s">
        <v>55</v>
      </c>
      <c r="D635" s="9"/>
      <c r="E635" s="9"/>
      <c r="F635" s="9"/>
      <c r="G635" s="50">
        <f>G636</f>
        <v>9019.0481999999993</v>
      </c>
    </row>
    <row r="636" spans="1:7" ht="13.5" x14ac:dyDescent="0.2">
      <c r="A636" s="22" t="s">
        <v>102</v>
      </c>
      <c r="B636" s="12" t="s">
        <v>461</v>
      </c>
      <c r="C636" s="8" t="s">
        <v>55</v>
      </c>
      <c r="D636" s="8" t="s">
        <v>91</v>
      </c>
      <c r="E636" s="8"/>
      <c r="F636" s="8"/>
      <c r="G636" s="51">
        <f>G641+G637</f>
        <v>9019.0481999999993</v>
      </c>
    </row>
    <row r="637" spans="1:7" ht="25.5" x14ac:dyDescent="0.2">
      <c r="A637" s="64" t="s">
        <v>450</v>
      </c>
      <c r="B637" s="11" t="s">
        <v>461</v>
      </c>
      <c r="C637" s="11" t="s">
        <v>55</v>
      </c>
      <c r="D637" s="11" t="s">
        <v>91</v>
      </c>
      <c r="E637" s="11" t="s">
        <v>281</v>
      </c>
      <c r="F637" s="11"/>
      <c r="G637" s="52">
        <f>G638</f>
        <v>4</v>
      </c>
    </row>
    <row r="638" spans="1:7" s="41" customFormat="1" ht="38.25" x14ac:dyDescent="0.2">
      <c r="A638" s="68" t="s">
        <v>3</v>
      </c>
      <c r="B638" s="4" t="s">
        <v>461</v>
      </c>
      <c r="C638" s="4" t="s">
        <v>55</v>
      </c>
      <c r="D638" s="4" t="s">
        <v>91</v>
      </c>
      <c r="E638" s="4" t="s">
        <v>4</v>
      </c>
      <c r="F638" s="4"/>
      <c r="G638" s="5">
        <f>G639</f>
        <v>4</v>
      </c>
    </row>
    <row r="639" spans="1:7" s="41" customFormat="1" ht="25.5" x14ac:dyDescent="0.2">
      <c r="A639" s="14" t="s">
        <v>153</v>
      </c>
      <c r="B639" s="4" t="s">
        <v>461</v>
      </c>
      <c r="C639" s="4" t="s">
        <v>55</v>
      </c>
      <c r="D639" s="4" t="s">
        <v>91</v>
      </c>
      <c r="E639" s="4" t="s">
        <v>5</v>
      </c>
      <c r="F639" s="7"/>
      <c r="G639" s="5">
        <f>G640</f>
        <v>4</v>
      </c>
    </row>
    <row r="640" spans="1:7" s="41" customFormat="1" x14ac:dyDescent="0.2">
      <c r="A640" s="24" t="s">
        <v>491</v>
      </c>
      <c r="B640" s="6" t="s">
        <v>461</v>
      </c>
      <c r="C640" s="6" t="s">
        <v>55</v>
      </c>
      <c r="D640" s="6" t="s">
        <v>91</v>
      </c>
      <c r="E640" s="6" t="s">
        <v>5</v>
      </c>
      <c r="F640" s="6" t="s">
        <v>107</v>
      </c>
      <c r="G640" s="81">
        <v>4</v>
      </c>
    </row>
    <row r="641" spans="1:8" x14ac:dyDescent="0.2">
      <c r="A641" s="16" t="s">
        <v>145</v>
      </c>
      <c r="B641" s="11" t="s">
        <v>461</v>
      </c>
      <c r="C641" s="11" t="s">
        <v>55</v>
      </c>
      <c r="D641" s="11" t="s">
        <v>91</v>
      </c>
      <c r="E641" s="11" t="s">
        <v>167</v>
      </c>
      <c r="F641" s="11"/>
      <c r="G641" s="52">
        <f>G642+G649</f>
        <v>9015.0481999999993</v>
      </c>
    </row>
    <row r="642" spans="1:8" ht="25.5" x14ac:dyDescent="0.2">
      <c r="A642" s="36" t="s">
        <v>140</v>
      </c>
      <c r="B642" s="11" t="s">
        <v>461</v>
      </c>
      <c r="C642" s="11" t="s">
        <v>55</v>
      </c>
      <c r="D642" s="11" t="s">
        <v>91</v>
      </c>
      <c r="E642" s="11" t="s">
        <v>462</v>
      </c>
      <c r="F642" s="11"/>
      <c r="G642" s="52">
        <f>G643</f>
        <v>7623.8065599999991</v>
      </c>
    </row>
    <row r="643" spans="1:8" ht="25.5" x14ac:dyDescent="0.2">
      <c r="A643" s="29" t="s">
        <v>463</v>
      </c>
      <c r="B643" s="4" t="s">
        <v>461</v>
      </c>
      <c r="C643" s="4" t="s">
        <v>55</v>
      </c>
      <c r="D643" s="4" t="s">
        <v>91</v>
      </c>
      <c r="E643" s="4" t="s">
        <v>464</v>
      </c>
      <c r="F643" s="4"/>
      <c r="G643" s="5">
        <f>SUM(G644:G648)</f>
        <v>7623.8065599999991</v>
      </c>
    </row>
    <row r="644" spans="1:8" x14ac:dyDescent="0.2">
      <c r="A644" s="37" t="s">
        <v>262</v>
      </c>
      <c r="B644" s="6" t="s">
        <v>461</v>
      </c>
      <c r="C644" s="6" t="s">
        <v>55</v>
      </c>
      <c r="D644" s="6" t="s">
        <v>91</v>
      </c>
      <c r="E644" s="6" t="s">
        <v>464</v>
      </c>
      <c r="F644" s="6" t="s">
        <v>133</v>
      </c>
      <c r="G644" s="18">
        <v>5681.8379999999997</v>
      </c>
    </row>
    <row r="645" spans="1:8" ht="25.5" x14ac:dyDescent="0.2">
      <c r="A645" s="101" t="s">
        <v>403</v>
      </c>
      <c r="B645" s="6" t="s">
        <v>461</v>
      </c>
      <c r="C645" s="6" t="s">
        <v>55</v>
      </c>
      <c r="D645" s="6" t="s">
        <v>91</v>
      </c>
      <c r="E645" s="6" t="s">
        <v>464</v>
      </c>
      <c r="F645" s="6" t="s">
        <v>401</v>
      </c>
      <c r="G645" s="18">
        <v>52.703440000000001</v>
      </c>
    </row>
    <row r="646" spans="1:8" ht="38.25" x14ac:dyDescent="0.2">
      <c r="A646" s="13" t="s">
        <v>264</v>
      </c>
      <c r="B646" s="6" t="s">
        <v>461</v>
      </c>
      <c r="C646" s="6" t="s">
        <v>55</v>
      </c>
      <c r="D646" s="6" t="s">
        <v>91</v>
      </c>
      <c r="E646" s="6" t="s">
        <v>464</v>
      </c>
      <c r="F646" s="6" t="s">
        <v>186</v>
      </c>
      <c r="G646" s="18">
        <v>1714.0905600000001</v>
      </c>
    </row>
    <row r="647" spans="1:8" ht="25.5" x14ac:dyDescent="0.2">
      <c r="A647" s="13" t="s">
        <v>105</v>
      </c>
      <c r="B647" s="6" t="s">
        <v>461</v>
      </c>
      <c r="C647" s="6" t="s">
        <v>55</v>
      </c>
      <c r="D647" s="6" t="s">
        <v>91</v>
      </c>
      <c r="E647" s="6" t="s">
        <v>464</v>
      </c>
      <c r="F647" s="6" t="s">
        <v>106</v>
      </c>
      <c r="G647" s="81">
        <v>122.968</v>
      </c>
    </row>
    <row r="648" spans="1:8" x14ac:dyDescent="0.2">
      <c r="A648" s="24" t="s">
        <v>491</v>
      </c>
      <c r="B648" s="6" t="s">
        <v>461</v>
      </c>
      <c r="C648" s="6" t="s">
        <v>55</v>
      </c>
      <c r="D648" s="6" t="s">
        <v>91</v>
      </c>
      <c r="E648" s="6" t="s">
        <v>464</v>
      </c>
      <c r="F648" s="6" t="s">
        <v>107</v>
      </c>
      <c r="G648" s="81">
        <f>25+7+20-0.01904+0.048-0.0224+0.2</f>
        <v>52.20656000000001</v>
      </c>
    </row>
    <row r="649" spans="1:8" ht="38.25" x14ac:dyDescent="0.2">
      <c r="A649" s="29" t="s">
        <v>290</v>
      </c>
      <c r="B649" s="88" t="s">
        <v>461</v>
      </c>
      <c r="C649" s="4" t="s">
        <v>55</v>
      </c>
      <c r="D649" s="4" t="s">
        <v>91</v>
      </c>
      <c r="E649" s="4" t="s">
        <v>555</v>
      </c>
      <c r="F649" s="4"/>
      <c r="G649" s="80">
        <f>SUM(G650:G650)</f>
        <v>1391.24164</v>
      </c>
    </row>
    <row r="650" spans="1:8" x14ac:dyDescent="0.2">
      <c r="A650" s="24" t="s">
        <v>491</v>
      </c>
      <c r="B650" s="10" t="s">
        <v>461</v>
      </c>
      <c r="C650" s="6" t="s">
        <v>55</v>
      </c>
      <c r="D650" s="6" t="s">
        <v>91</v>
      </c>
      <c r="E650" s="6" t="s">
        <v>555</v>
      </c>
      <c r="F650" s="6" t="s">
        <v>107</v>
      </c>
      <c r="G650" s="81">
        <v>1391.24164</v>
      </c>
      <c r="H650" s="1">
        <v>9321</v>
      </c>
    </row>
    <row r="651" spans="1:8" x14ac:dyDescent="0.2">
      <c r="A651" s="20" t="s">
        <v>112</v>
      </c>
      <c r="B651" s="9" t="s">
        <v>461</v>
      </c>
      <c r="C651" s="9" t="s">
        <v>58</v>
      </c>
      <c r="D651" s="9"/>
      <c r="E651" s="9"/>
      <c r="F651" s="9"/>
      <c r="G651" s="50">
        <f>G652+G659</f>
        <v>113745.36407</v>
      </c>
    </row>
    <row r="652" spans="1:8" ht="13.5" x14ac:dyDescent="0.2">
      <c r="A652" s="22" t="s">
        <v>48</v>
      </c>
      <c r="B652" s="12" t="s">
        <v>461</v>
      </c>
      <c r="C652" s="8" t="s">
        <v>58</v>
      </c>
      <c r="D652" s="8" t="s">
        <v>60</v>
      </c>
      <c r="E652" s="22"/>
      <c r="F652" s="22"/>
      <c r="G652" s="51">
        <f>G653</f>
        <v>1516.374</v>
      </c>
    </row>
    <row r="653" spans="1:8" x14ac:dyDescent="0.2">
      <c r="A653" s="39" t="s">
        <v>145</v>
      </c>
      <c r="B653" s="11" t="s">
        <v>461</v>
      </c>
      <c r="C653" s="11" t="s">
        <v>58</v>
      </c>
      <c r="D653" s="11" t="s">
        <v>60</v>
      </c>
      <c r="E653" s="11" t="s">
        <v>167</v>
      </c>
      <c r="F653" s="39"/>
      <c r="G653" s="77">
        <f>G654+G657</f>
        <v>1516.374</v>
      </c>
    </row>
    <row r="654" spans="1:8" ht="51" x14ac:dyDescent="0.2">
      <c r="A654" s="29" t="s">
        <v>277</v>
      </c>
      <c r="B654" s="4" t="s">
        <v>461</v>
      </c>
      <c r="C654" s="4" t="s">
        <v>58</v>
      </c>
      <c r="D654" s="4" t="s">
        <v>60</v>
      </c>
      <c r="E654" s="4" t="s">
        <v>289</v>
      </c>
      <c r="F654" s="4"/>
      <c r="G654" s="80">
        <f>SUM(G655:G656)</f>
        <v>22.409000000000002</v>
      </c>
      <c r="H654" s="1">
        <v>22.4</v>
      </c>
    </row>
    <row r="655" spans="1:8" x14ac:dyDescent="0.2">
      <c r="A655" s="37" t="s">
        <v>262</v>
      </c>
      <c r="B655" s="6" t="s">
        <v>461</v>
      </c>
      <c r="C655" s="6" t="s">
        <v>58</v>
      </c>
      <c r="D655" s="6" t="s">
        <v>60</v>
      </c>
      <c r="E655" s="6" t="s">
        <v>289</v>
      </c>
      <c r="F655" s="6" t="s">
        <v>133</v>
      </c>
      <c r="G655" s="81">
        <v>17.211210000000001</v>
      </c>
    </row>
    <row r="656" spans="1:8" ht="38.25" x14ac:dyDescent="0.2">
      <c r="A656" s="13" t="s">
        <v>264</v>
      </c>
      <c r="B656" s="6" t="s">
        <v>461</v>
      </c>
      <c r="C656" s="6" t="s">
        <v>58</v>
      </c>
      <c r="D656" s="6" t="s">
        <v>60</v>
      </c>
      <c r="E656" s="6" t="s">
        <v>289</v>
      </c>
      <c r="F656" s="6" t="s">
        <v>186</v>
      </c>
      <c r="G656" s="81">
        <v>5.1977900000000004</v>
      </c>
    </row>
    <row r="657" spans="1:8" ht="51" x14ac:dyDescent="0.2">
      <c r="A657" s="30" t="s">
        <v>276</v>
      </c>
      <c r="B657" s="4" t="s">
        <v>461</v>
      </c>
      <c r="C657" s="4" t="s">
        <v>58</v>
      </c>
      <c r="D657" s="4" t="s">
        <v>60</v>
      </c>
      <c r="E657" s="4" t="s">
        <v>288</v>
      </c>
      <c r="F657" s="4"/>
      <c r="G657" s="80">
        <f>G658</f>
        <v>1493.9649999999999</v>
      </c>
    </row>
    <row r="658" spans="1:8" x14ac:dyDescent="0.2">
      <c r="A658" s="24" t="s">
        <v>491</v>
      </c>
      <c r="B658" s="6" t="s">
        <v>461</v>
      </c>
      <c r="C658" s="6" t="s">
        <v>58</v>
      </c>
      <c r="D658" s="6" t="s">
        <v>60</v>
      </c>
      <c r="E658" s="6" t="s">
        <v>288</v>
      </c>
      <c r="F658" s="6" t="s">
        <v>107</v>
      </c>
      <c r="G658" s="81">
        <v>1493.9649999999999</v>
      </c>
      <c r="H658" s="1">
        <v>1493.4</v>
      </c>
    </row>
    <row r="659" spans="1:8" s="103" customFormat="1" x14ac:dyDescent="0.2">
      <c r="A659" s="111" t="s">
        <v>416</v>
      </c>
      <c r="B659" s="112" t="s">
        <v>461</v>
      </c>
      <c r="C659" s="112" t="s">
        <v>58</v>
      </c>
      <c r="D659" s="112" t="s">
        <v>61</v>
      </c>
      <c r="E659" s="102"/>
      <c r="F659" s="102"/>
      <c r="G659" s="113">
        <f>G660</f>
        <v>112228.99007</v>
      </c>
    </row>
    <row r="660" spans="1:8" s="41" customFormat="1" x14ac:dyDescent="0.2">
      <c r="A660" s="34" t="s">
        <v>145</v>
      </c>
      <c r="B660" s="11" t="s">
        <v>461</v>
      </c>
      <c r="C660" s="11" t="s">
        <v>58</v>
      </c>
      <c r="D660" s="11" t="s">
        <v>61</v>
      </c>
      <c r="E660" s="11" t="s">
        <v>167</v>
      </c>
      <c r="F660" s="82"/>
      <c r="G660" s="115">
        <f>G661</f>
        <v>112228.99007</v>
      </c>
    </row>
    <row r="661" spans="1:8" s="140" customFormat="1" ht="63.75" x14ac:dyDescent="0.2">
      <c r="A661" s="143" t="s">
        <v>470</v>
      </c>
      <c r="B661" s="104" t="s">
        <v>461</v>
      </c>
      <c r="C661" s="104" t="s">
        <v>58</v>
      </c>
      <c r="D661" s="104" t="s">
        <v>61</v>
      </c>
      <c r="E661" s="104" t="s">
        <v>573</v>
      </c>
      <c r="F661" s="104"/>
      <c r="G661" s="80">
        <f>G662</f>
        <v>112228.99007</v>
      </c>
    </row>
    <row r="662" spans="1:8" s="140" customFormat="1" x14ac:dyDescent="0.2">
      <c r="A662" s="35" t="s">
        <v>157</v>
      </c>
      <c r="B662" s="82" t="s">
        <v>461</v>
      </c>
      <c r="C662" s="82" t="s">
        <v>58</v>
      </c>
      <c r="D662" s="82" t="s">
        <v>61</v>
      </c>
      <c r="E662" s="82" t="s">
        <v>573</v>
      </c>
      <c r="F662" s="82" t="s">
        <v>111</v>
      </c>
      <c r="G662" s="81">
        <v>112228.99007</v>
      </c>
      <c r="H662" s="140">
        <v>108862.1</v>
      </c>
    </row>
    <row r="663" spans="1:8" x14ac:dyDescent="0.2">
      <c r="A663" s="33" t="s">
        <v>124</v>
      </c>
      <c r="B663" s="9" t="s">
        <v>461</v>
      </c>
      <c r="C663" s="9" t="s">
        <v>60</v>
      </c>
      <c r="D663" s="9"/>
      <c r="E663" s="9"/>
      <c r="F663" s="9"/>
      <c r="G663" s="50">
        <f>G672+G664</f>
        <v>65469.112540000002</v>
      </c>
    </row>
    <row r="664" spans="1:8" x14ac:dyDescent="0.2">
      <c r="A664" s="27" t="s">
        <v>81</v>
      </c>
      <c r="B664" s="8" t="s">
        <v>461</v>
      </c>
      <c r="C664" s="8" t="s">
        <v>60</v>
      </c>
      <c r="D664" s="8" t="s">
        <v>57</v>
      </c>
      <c r="E664" s="8"/>
      <c r="F664" s="8"/>
      <c r="G664" s="51">
        <f>G665+G669</f>
        <v>8819.9</v>
      </c>
    </row>
    <row r="665" spans="1:8" ht="25.5" x14ac:dyDescent="0.2">
      <c r="A665" s="122" t="s">
        <v>452</v>
      </c>
      <c r="B665" s="114" t="s">
        <v>461</v>
      </c>
      <c r="C665" s="11" t="s">
        <v>60</v>
      </c>
      <c r="D665" s="11" t="s">
        <v>57</v>
      </c>
      <c r="E665" s="11" t="s">
        <v>451</v>
      </c>
      <c r="F665" s="11"/>
      <c r="G665" s="52">
        <f>G666</f>
        <v>600</v>
      </c>
    </row>
    <row r="666" spans="1:8" ht="25.5" x14ac:dyDescent="0.2">
      <c r="A666" s="123" t="s">
        <v>453</v>
      </c>
      <c r="B666" s="104" t="s">
        <v>461</v>
      </c>
      <c r="C666" s="4" t="s">
        <v>60</v>
      </c>
      <c r="D666" s="4" t="s">
        <v>57</v>
      </c>
      <c r="E666" s="4" t="s">
        <v>465</v>
      </c>
      <c r="F666" s="4"/>
      <c r="G666" s="5">
        <f>G667</f>
        <v>600</v>
      </c>
    </row>
    <row r="667" spans="1:8" s="40" customFormat="1" ht="24.75" customHeight="1" x14ac:dyDescent="0.2">
      <c r="A667" s="14" t="s">
        <v>153</v>
      </c>
      <c r="B667" s="88" t="s">
        <v>461</v>
      </c>
      <c r="C667" s="4" t="s">
        <v>60</v>
      </c>
      <c r="D667" s="4" t="s">
        <v>57</v>
      </c>
      <c r="E667" s="4" t="s">
        <v>466</v>
      </c>
      <c r="F667" s="4"/>
      <c r="G667" s="5">
        <f>SUM(G668:G668)</f>
        <v>600</v>
      </c>
    </row>
    <row r="668" spans="1:8" s="40" customFormat="1" x14ac:dyDescent="0.2">
      <c r="A668" s="24" t="s">
        <v>491</v>
      </c>
      <c r="B668" s="10" t="s">
        <v>461</v>
      </c>
      <c r="C668" s="6" t="s">
        <v>60</v>
      </c>
      <c r="D668" s="6" t="s">
        <v>57</v>
      </c>
      <c r="E668" s="6" t="s">
        <v>466</v>
      </c>
      <c r="F668" s="6" t="s">
        <v>107</v>
      </c>
      <c r="G668" s="18">
        <v>600</v>
      </c>
    </row>
    <row r="669" spans="1:8" s="41" customFormat="1" x14ac:dyDescent="0.2">
      <c r="A669" s="34" t="s">
        <v>145</v>
      </c>
      <c r="B669" s="11" t="s">
        <v>461</v>
      </c>
      <c r="C669" s="11" t="s">
        <v>60</v>
      </c>
      <c r="D669" s="11" t="s">
        <v>57</v>
      </c>
      <c r="E669" s="11" t="s">
        <v>167</v>
      </c>
      <c r="F669" s="82"/>
      <c r="G669" s="115">
        <f>G670</f>
        <v>8219.9</v>
      </c>
    </row>
    <row r="670" spans="1:8" s="140" customFormat="1" ht="25.5" x14ac:dyDescent="0.2">
      <c r="A670" s="14" t="s">
        <v>153</v>
      </c>
      <c r="B670" s="104" t="s">
        <v>461</v>
      </c>
      <c r="C670" s="104" t="s">
        <v>60</v>
      </c>
      <c r="D670" s="104" t="s">
        <v>57</v>
      </c>
      <c r="E670" s="104" t="s">
        <v>406</v>
      </c>
      <c r="F670" s="104"/>
      <c r="G670" s="80">
        <f>G671</f>
        <v>8219.9</v>
      </c>
    </row>
    <row r="671" spans="1:8" s="140" customFormat="1" ht="51" x14ac:dyDescent="0.2">
      <c r="A671" s="35" t="s">
        <v>345</v>
      </c>
      <c r="B671" s="82" t="s">
        <v>461</v>
      </c>
      <c r="C671" s="82" t="s">
        <v>60</v>
      </c>
      <c r="D671" s="82" t="s">
        <v>57</v>
      </c>
      <c r="E671" s="82" t="s">
        <v>406</v>
      </c>
      <c r="F671" s="82" t="s">
        <v>344</v>
      </c>
      <c r="G671" s="81">
        <v>8219.9</v>
      </c>
    </row>
    <row r="672" spans="1:8" x14ac:dyDescent="0.2">
      <c r="A672" s="27" t="s">
        <v>44</v>
      </c>
      <c r="B672" s="8" t="s">
        <v>461</v>
      </c>
      <c r="C672" s="8" t="s">
        <v>60</v>
      </c>
      <c r="D672" s="8" t="s">
        <v>70</v>
      </c>
      <c r="E672" s="8"/>
      <c r="F672" s="8"/>
      <c r="G672" s="51">
        <f>G683+G678+G673</f>
        <v>56649.21254</v>
      </c>
    </row>
    <row r="673" spans="1:8" ht="38.25" x14ac:dyDescent="0.2">
      <c r="A673" s="117" t="s">
        <v>583</v>
      </c>
      <c r="B673" s="114" t="s">
        <v>461</v>
      </c>
      <c r="C673" s="114" t="s">
        <v>60</v>
      </c>
      <c r="D673" s="114" t="s">
        <v>70</v>
      </c>
      <c r="E673" s="114" t="s">
        <v>30</v>
      </c>
      <c r="F673" s="114"/>
      <c r="G673" s="115">
        <f>G674</f>
        <v>3213.75</v>
      </c>
    </row>
    <row r="674" spans="1:8" ht="51" x14ac:dyDescent="0.2">
      <c r="A674" s="121" t="s">
        <v>540</v>
      </c>
      <c r="B674" s="104" t="s">
        <v>461</v>
      </c>
      <c r="C674" s="104" t="s">
        <v>60</v>
      </c>
      <c r="D674" s="104" t="s">
        <v>70</v>
      </c>
      <c r="E674" s="104" t="s">
        <v>539</v>
      </c>
      <c r="F674" s="116"/>
      <c r="G674" s="80">
        <f>G675</f>
        <v>3213.75</v>
      </c>
    </row>
    <row r="675" spans="1:8" ht="38.25" x14ac:dyDescent="0.2">
      <c r="A675" s="121" t="s">
        <v>542</v>
      </c>
      <c r="B675" s="104" t="s">
        <v>461</v>
      </c>
      <c r="C675" s="104" t="s">
        <v>60</v>
      </c>
      <c r="D675" s="104" t="s">
        <v>70</v>
      </c>
      <c r="E675" s="104" t="s">
        <v>541</v>
      </c>
      <c r="F675" s="116"/>
      <c r="G675" s="80">
        <f>G676</f>
        <v>3213.75</v>
      </c>
    </row>
    <row r="676" spans="1:8" x14ac:dyDescent="0.2">
      <c r="A676" s="120" t="s">
        <v>396</v>
      </c>
      <c r="B676" s="104" t="s">
        <v>461</v>
      </c>
      <c r="C676" s="104" t="s">
        <v>60</v>
      </c>
      <c r="D676" s="104" t="s">
        <v>70</v>
      </c>
      <c r="E676" s="104" t="s">
        <v>543</v>
      </c>
      <c r="F676" s="104"/>
      <c r="G676" s="80">
        <f>G677</f>
        <v>3213.75</v>
      </c>
    </row>
    <row r="677" spans="1:8" x14ac:dyDescent="0.2">
      <c r="A677" s="13" t="s">
        <v>157</v>
      </c>
      <c r="B677" s="82" t="s">
        <v>461</v>
      </c>
      <c r="C677" s="82" t="s">
        <v>60</v>
      </c>
      <c r="D677" s="82" t="s">
        <v>70</v>
      </c>
      <c r="E677" s="82" t="s">
        <v>543</v>
      </c>
      <c r="F677" s="82" t="s">
        <v>111</v>
      </c>
      <c r="G677" s="81">
        <v>3213.75</v>
      </c>
    </row>
    <row r="678" spans="1:8" ht="38.25" x14ac:dyDescent="0.2">
      <c r="A678" s="64" t="s">
        <v>609</v>
      </c>
      <c r="B678" s="7" t="s">
        <v>461</v>
      </c>
      <c r="C678" s="11" t="s">
        <v>60</v>
      </c>
      <c r="D678" s="11" t="s">
        <v>70</v>
      </c>
      <c r="E678" s="11" t="s">
        <v>492</v>
      </c>
      <c r="F678" s="11"/>
      <c r="G678" s="52">
        <f>G679</f>
        <v>21083.0592</v>
      </c>
    </row>
    <row r="679" spans="1:8" ht="25.5" x14ac:dyDescent="0.2">
      <c r="A679" s="23" t="s">
        <v>493</v>
      </c>
      <c r="B679" s="4" t="s">
        <v>461</v>
      </c>
      <c r="C679" s="4" t="s">
        <v>60</v>
      </c>
      <c r="D679" s="4" t="s">
        <v>70</v>
      </c>
      <c r="E679" s="4" t="s">
        <v>544</v>
      </c>
      <c r="F679" s="14"/>
      <c r="G679" s="5">
        <f>G680</f>
        <v>21083.0592</v>
      </c>
    </row>
    <row r="680" spans="1:8" ht="38.25" x14ac:dyDescent="0.2">
      <c r="A680" s="23" t="s">
        <v>494</v>
      </c>
      <c r="B680" s="4" t="s">
        <v>461</v>
      </c>
      <c r="C680" s="4" t="s">
        <v>60</v>
      </c>
      <c r="D680" s="4" t="s">
        <v>70</v>
      </c>
      <c r="E680" s="4" t="s">
        <v>545</v>
      </c>
      <c r="F680" s="14"/>
      <c r="G680" s="5">
        <f>SUM(G681:G682)</f>
        <v>21083.0592</v>
      </c>
    </row>
    <row r="681" spans="1:8" x14ac:dyDescent="0.2">
      <c r="A681" s="24" t="s">
        <v>491</v>
      </c>
      <c r="B681" s="6" t="s">
        <v>461</v>
      </c>
      <c r="C681" s="6" t="s">
        <v>60</v>
      </c>
      <c r="D681" s="6" t="s">
        <v>70</v>
      </c>
      <c r="E681" s="6" t="s">
        <v>545</v>
      </c>
      <c r="F681" s="82" t="s">
        <v>107</v>
      </c>
      <c r="G681" s="81">
        <v>3513.8431999999998</v>
      </c>
    </row>
    <row r="682" spans="1:8" x14ac:dyDescent="0.2">
      <c r="A682" s="35" t="s">
        <v>157</v>
      </c>
      <c r="B682" s="6" t="s">
        <v>461</v>
      </c>
      <c r="C682" s="6" t="s">
        <v>60</v>
      </c>
      <c r="D682" s="6" t="s">
        <v>70</v>
      </c>
      <c r="E682" s="6" t="s">
        <v>545</v>
      </c>
      <c r="F682" s="82" t="s">
        <v>111</v>
      </c>
      <c r="G682" s="81">
        <v>17569.216</v>
      </c>
      <c r="H682" s="1">
        <v>17551.7</v>
      </c>
    </row>
    <row r="683" spans="1:8" ht="38.25" x14ac:dyDescent="0.2">
      <c r="A683" s="39" t="s">
        <v>610</v>
      </c>
      <c r="B683" s="7" t="s">
        <v>461</v>
      </c>
      <c r="C683" s="11" t="s">
        <v>60</v>
      </c>
      <c r="D683" s="11" t="s">
        <v>70</v>
      </c>
      <c r="E683" s="11" t="s">
        <v>419</v>
      </c>
      <c r="F683" s="11"/>
      <c r="G683" s="52">
        <f>G684</f>
        <v>32352.403340000001</v>
      </c>
    </row>
    <row r="684" spans="1:8" ht="25.5" x14ac:dyDescent="0.2">
      <c r="A684" s="14" t="s">
        <v>422</v>
      </c>
      <c r="B684" s="4" t="s">
        <v>461</v>
      </c>
      <c r="C684" s="4" t="s">
        <v>60</v>
      </c>
      <c r="D684" s="4" t="s">
        <v>70</v>
      </c>
      <c r="E684" s="4" t="s">
        <v>421</v>
      </c>
      <c r="F684" s="4"/>
      <c r="G684" s="5">
        <f>G685</f>
        <v>32352.403340000001</v>
      </c>
    </row>
    <row r="685" spans="1:8" ht="25.5" x14ac:dyDescent="0.2">
      <c r="A685" s="15" t="s">
        <v>153</v>
      </c>
      <c r="B685" s="4" t="s">
        <v>461</v>
      </c>
      <c r="C685" s="4" t="s">
        <v>60</v>
      </c>
      <c r="D685" s="4" t="s">
        <v>70</v>
      </c>
      <c r="E685" s="4" t="s">
        <v>420</v>
      </c>
      <c r="F685" s="4"/>
      <c r="G685" s="5">
        <f>G686</f>
        <v>32352.403340000001</v>
      </c>
    </row>
    <row r="686" spans="1:8" x14ac:dyDescent="0.2">
      <c r="A686" s="24" t="s">
        <v>491</v>
      </c>
      <c r="B686" s="6" t="s">
        <v>461</v>
      </c>
      <c r="C686" s="6" t="s">
        <v>60</v>
      </c>
      <c r="D686" s="6" t="s">
        <v>70</v>
      </c>
      <c r="E686" s="6" t="s">
        <v>420</v>
      </c>
      <c r="F686" s="6" t="s">
        <v>107</v>
      </c>
      <c r="G686" s="18">
        <f>19975.82761+1431.1+3317.95373+7627.522</f>
        <v>32352.403340000001</v>
      </c>
    </row>
    <row r="687" spans="1:8" x14ac:dyDescent="0.2">
      <c r="A687" s="33" t="s">
        <v>505</v>
      </c>
      <c r="B687" s="9" t="s">
        <v>461</v>
      </c>
      <c r="C687" s="9" t="s">
        <v>63</v>
      </c>
      <c r="D687" s="9"/>
      <c r="E687" s="9"/>
      <c r="F687" s="9"/>
      <c r="G687" s="50">
        <f>G688</f>
        <v>530740.91400000011</v>
      </c>
    </row>
    <row r="688" spans="1:8" x14ac:dyDescent="0.2">
      <c r="A688" s="27" t="s">
        <v>506</v>
      </c>
      <c r="B688" s="8" t="s">
        <v>461</v>
      </c>
      <c r="C688" s="8" t="s">
        <v>63</v>
      </c>
      <c r="D688" s="8" t="s">
        <v>60</v>
      </c>
      <c r="E688" s="8"/>
      <c r="F688" s="8"/>
      <c r="G688" s="51">
        <f>G689</f>
        <v>530740.91400000011</v>
      </c>
    </row>
    <row r="689" spans="1:8" x14ac:dyDescent="0.2">
      <c r="A689" s="34" t="s">
        <v>145</v>
      </c>
      <c r="B689" s="114" t="s">
        <v>461</v>
      </c>
      <c r="C689" s="11" t="s">
        <v>63</v>
      </c>
      <c r="D689" s="11" t="s">
        <v>60</v>
      </c>
      <c r="E689" s="11" t="s">
        <v>167</v>
      </c>
      <c r="F689" s="11"/>
      <c r="G689" s="52">
        <f>G692+G690</f>
        <v>530740.91400000011</v>
      </c>
    </row>
    <row r="690" spans="1:8" s="40" customFormat="1" ht="24.75" customHeight="1" x14ac:dyDescent="0.2">
      <c r="A690" s="23" t="s">
        <v>630</v>
      </c>
      <c r="B690" s="88" t="s">
        <v>461</v>
      </c>
      <c r="C690" s="4" t="s">
        <v>63</v>
      </c>
      <c r="D690" s="4" t="s">
        <v>60</v>
      </c>
      <c r="E690" s="104" t="s">
        <v>633</v>
      </c>
      <c r="F690" s="4"/>
      <c r="G690" s="5">
        <f>SUM(G691:G691)</f>
        <v>3332.5145000000002</v>
      </c>
    </row>
    <row r="691" spans="1:8" s="40" customFormat="1" x14ac:dyDescent="0.2">
      <c r="A691" s="35" t="s">
        <v>157</v>
      </c>
      <c r="B691" s="10" t="s">
        <v>461</v>
      </c>
      <c r="C691" s="6" t="s">
        <v>63</v>
      </c>
      <c r="D691" s="6" t="s">
        <v>60</v>
      </c>
      <c r="E691" s="82" t="s">
        <v>633</v>
      </c>
      <c r="F691" s="6" t="s">
        <v>111</v>
      </c>
      <c r="G691" s="18">
        <v>3332.5145000000002</v>
      </c>
      <c r="H691" s="40">
        <v>263664.7</v>
      </c>
    </row>
    <row r="692" spans="1:8" s="40" customFormat="1" ht="24.75" customHeight="1" x14ac:dyDescent="0.2">
      <c r="A692" s="23" t="s">
        <v>507</v>
      </c>
      <c r="B692" s="88" t="s">
        <v>461</v>
      </c>
      <c r="C692" s="4" t="s">
        <v>63</v>
      </c>
      <c r="D692" s="4" t="s">
        <v>60</v>
      </c>
      <c r="E692" s="104" t="s">
        <v>518</v>
      </c>
      <c r="F692" s="4"/>
      <c r="G692" s="5">
        <f>SUM(G693:G693)</f>
        <v>527408.39950000006</v>
      </c>
    </row>
    <row r="693" spans="1:8" s="40" customFormat="1" x14ac:dyDescent="0.2">
      <c r="A693" s="35" t="s">
        <v>157</v>
      </c>
      <c r="B693" s="10" t="s">
        <v>461</v>
      </c>
      <c r="C693" s="6" t="s">
        <v>63</v>
      </c>
      <c r="D693" s="6" t="s">
        <v>60</v>
      </c>
      <c r="E693" s="82" t="s">
        <v>518</v>
      </c>
      <c r="F693" s="6" t="s">
        <v>111</v>
      </c>
      <c r="G693" s="18">
        <v>527408.39950000006</v>
      </c>
      <c r="H693" s="40">
        <v>263664.7</v>
      </c>
    </row>
    <row r="694" spans="1:8" x14ac:dyDescent="0.2">
      <c r="A694" s="20" t="s">
        <v>114</v>
      </c>
      <c r="B694" s="9" t="s">
        <v>461</v>
      </c>
      <c r="C694" s="9" t="s">
        <v>64</v>
      </c>
      <c r="D694" s="9"/>
      <c r="E694" s="9"/>
      <c r="F694" s="9"/>
      <c r="G694" s="54">
        <f>G695</f>
        <v>362957.00099999999</v>
      </c>
    </row>
    <row r="695" spans="1:8" x14ac:dyDescent="0.2">
      <c r="A695" s="27" t="s">
        <v>150</v>
      </c>
      <c r="B695" s="8" t="s">
        <v>461</v>
      </c>
      <c r="C695" s="8" t="s">
        <v>64</v>
      </c>
      <c r="D695" s="8" t="s">
        <v>70</v>
      </c>
      <c r="E695" s="8"/>
      <c r="F695" s="8"/>
      <c r="G695" s="55">
        <f>G696</f>
        <v>362957.00099999999</v>
      </c>
    </row>
    <row r="696" spans="1:8" x14ac:dyDescent="0.2">
      <c r="A696" s="34" t="s">
        <v>145</v>
      </c>
      <c r="B696" s="11" t="s">
        <v>461</v>
      </c>
      <c r="C696" s="11" t="s">
        <v>64</v>
      </c>
      <c r="D696" s="11" t="s">
        <v>70</v>
      </c>
      <c r="E696" s="11" t="s">
        <v>167</v>
      </c>
      <c r="F696" s="82"/>
      <c r="G696" s="115">
        <f>G699+G697</f>
        <v>362957.00099999999</v>
      </c>
    </row>
    <row r="697" spans="1:8" ht="38.25" x14ac:dyDescent="0.2">
      <c r="A697" s="30" t="s">
        <v>467</v>
      </c>
      <c r="B697" s="104" t="s">
        <v>461</v>
      </c>
      <c r="C697" s="4" t="s">
        <v>64</v>
      </c>
      <c r="D697" s="4" t="s">
        <v>70</v>
      </c>
      <c r="E697" s="4" t="s">
        <v>631</v>
      </c>
      <c r="F697" s="4"/>
      <c r="G697" s="129">
        <f t="shared" ref="G697:G699" si="2">G698</f>
        <v>38314.792999999998</v>
      </c>
    </row>
    <row r="698" spans="1:8" x14ac:dyDescent="0.2">
      <c r="A698" s="60" t="s">
        <v>38</v>
      </c>
      <c r="B698" s="82" t="s">
        <v>461</v>
      </c>
      <c r="C698" s="6" t="s">
        <v>64</v>
      </c>
      <c r="D698" s="6" t="s">
        <v>70</v>
      </c>
      <c r="E698" s="6" t="s">
        <v>631</v>
      </c>
      <c r="F698" s="6" t="s">
        <v>39</v>
      </c>
      <c r="G698" s="118">
        <v>38314.792999999998</v>
      </c>
      <c r="H698" s="1">
        <v>364399.5</v>
      </c>
    </row>
    <row r="699" spans="1:8" ht="38.25" x14ac:dyDescent="0.2">
      <c r="A699" s="30" t="s">
        <v>467</v>
      </c>
      <c r="B699" s="104" t="s">
        <v>461</v>
      </c>
      <c r="C699" s="4" t="s">
        <v>64</v>
      </c>
      <c r="D699" s="4" t="s">
        <v>70</v>
      </c>
      <c r="E699" s="4" t="s">
        <v>546</v>
      </c>
      <c r="F699" s="4"/>
      <c r="G699" s="129">
        <f t="shared" si="2"/>
        <v>324642.20799999998</v>
      </c>
    </row>
    <row r="700" spans="1:8" x14ac:dyDescent="0.2">
      <c r="A700" s="35" t="s">
        <v>157</v>
      </c>
      <c r="B700" s="82" t="s">
        <v>461</v>
      </c>
      <c r="C700" s="6" t="s">
        <v>64</v>
      </c>
      <c r="D700" s="6" t="s">
        <v>70</v>
      </c>
      <c r="E700" s="6" t="s">
        <v>546</v>
      </c>
      <c r="F700" s="6" t="s">
        <v>111</v>
      </c>
      <c r="G700" s="118">
        <v>324642.20799999998</v>
      </c>
      <c r="H700" s="1">
        <v>364399.5</v>
      </c>
    </row>
    <row r="701" spans="1:8" ht="27.75" customHeight="1" x14ac:dyDescent="0.2">
      <c r="A701" s="20" t="s">
        <v>547</v>
      </c>
      <c r="B701" s="9" t="s">
        <v>461</v>
      </c>
      <c r="C701" s="9" t="s">
        <v>76</v>
      </c>
      <c r="D701" s="9"/>
      <c r="E701" s="9"/>
      <c r="F701" s="9"/>
      <c r="G701" s="50">
        <f>G702</f>
        <v>3080.1174799999999</v>
      </c>
    </row>
    <row r="702" spans="1:8" x14ac:dyDescent="0.2">
      <c r="A702" s="27" t="s">
        <v>548</v>
      </c>
      <c r="B702" s="8" t="s">
        <v>461</v>
      </c>
      <c r="C702" s="8" t="s">
        <v>76</v>
      </c>
      <c r="D702" s="8" t="s">
        <v>70</v>
      </c>
      <c r="E702" s="8"/>
      <c r="F702" s="8"/>
      <c r="G702" s="51">
        <f>G703+G707</f>
        <v>3080.1174799999999</v>
      </c>
    </row>
    <row r="703" spans="1:8" s="137" customFormat="1" ht="38.25" x14ac:dyDescent="0.25">
      <c r="A703" s="117" t="s">
        <v>611</v>
      </c>
      <c r="B703" s="116" t="s">
        <v>461</v>
      </c>
      <c r="C703" s="116" t="s">
        <v>76</v>
      </c>
      <c r="D703" s="116" t="s">
        <v>70</v>
      </c>
      <c r="E703" s="116" t="s">
        <v>549</v>
      </c>
      <c r="F703" s="116"/>
      <c r="G703" s="86">
        <f>G704</f>
        <v>1003.3595299999999</v>
      </c>
    </row>
    <row r="704" spans="1:8" s="108" customFormat="1" ht="25.5" x14ac:dyDescent="0.2">
      <c r="A704" s="107" t="s">
        <v>550</v>
      </c>
      <c r="B704" s="104" t="s">
        <v>461</v>
      </c>
      <c r="C704" s="104" t="s">
        <v>76</v>
      </c>
      <c r="D704" s="104" t="s">
        <v>70</v>
      </c>
      <c r="E704" s="104" t="s">
        <v>551</v>
      </c>
      <c r="F704" s="104"/>
      <c r="G704" s="80">
        <f>G705</f>
        <v>1003.3595299999999</v>
      </c>
    </row>
    <row r="705" spans="1:7" s="108" customFormat="1" ht="63.75" x14ac:dyDescent="0.2">
      <c r="A705" s="107" t="s">
        <v>534</v>
      </c>
      <c r="B705" s="104" t="s">
        <v>461</v>
      </c>
      <c r="C705" s="104" t="s">
        <v>76</v>
      </c>
      <c r="D705" s="104" t="s">
        <v>70</v>
      </c>
      <c r="E705" s="104" t="s">
        <v>552</v>
      </c>
      <c r="F705" s="104"/>
      <c r="G705" s="80">
        <f>G706</f>
        <v>1003.3595299999999</v>
      </c>
    </row>
    <row r="706" spans="1:7" s="106" customFormat="1" x14ac:dyDescent="0.2">
      <c r="A706" s="138" t="s">
        <v>157</v>
      </c>
      <c r="B706" s="82" t="s">
        <v>461</v>
      </c>
      <c r="C706" s="82" t="s">
        <v>76</v>
      </c>
      <c r="D706" s="82" t="s">
        <v>70</v>
      </c>
      <c r="E706" s="82" t="s">
        <v>552</v>
      </c>
      <c r="F706" s="82" t="s">
        <v>111</v>
      </c>
      <c r="G706" s="81">
        <v>1003.3595299999999</v>
      </c>
    </row>
    <row r="707" spans="1:7" x14ac:dyDescent="0.2">
      <c r="A707" s="34" t="s">
        <v>145</v>
      </c>
      <c r="B707" s="11" t="s">
        <v>461</v>
      </c>
      <c r="C707" s="11" t="s">
        <v>76</v>
      </c>
      <c r="D707" s="11" t="s">
        <v>70</v>
      </c>
      <c r="E707" s="11" t="s">
        <v>167</v>
      </c>
      <c r="F707" s="11"/>
      <c r="G707" s="115">
        <f>G708</f>
        <v>2076.7579500000002</v>
      </c>
    </row>
    <row r="708" spans="1:7" ht="63.75" x14ac:dyDescent="0.2">
      <c r="A708" s="15" t="s">
        <v>534</v>
      </c>
      <c r="B708" s="4" t="s">
        <v>461</v>
      </c>
      <c r="C708" s="4" t="s">
        <v>76</v>
      </c>
      <c r="D708" s="4" t="s">
        <v>70</v>
      </c>
      <c r="E708" s="4" t="s">
        <v>535</v>
      </c>
      <c r="F708" s="4"/>
      <c r="G708" s="80">
        <f>G709</f>
        <v>2076.7579500000002</v>
      </c>
    </row>
    <row r="709" spans="1:7" x14ac:dyDescent="0.2">
      <c r="A709" s="138" t="s">
        <v>157</v>
      </c>
      <c r="B709" s="6" t="s">
        <v>461</v>
      </c>
      <c r="C709" s="6" t="s">
        <v>76</v>
      </c>
      <c r="D709" s="6" t="s">
        <v>70</v>
      </c>
      <c r="E709" s="6" t="s">
        <v>535</v>
      </c>
      <c r="F709" s="6" t="s">
        <v>111</v>
      </c>
      <c r="G709" s="81">
        <v>2076.7579500000002</v>
      </c>
    </row>
    <row r="710" spans="1:7" ht="25.5" x14ac:dyDescent="0.2">
      <c r="A710" s="47" t="s">
        <v>615</v>
      </c>
      <c r="B710" s="48" t="s">
        <v>614</v>
      </c>
      <c r="C710" s="48"/>
      <c r="D710" s="48"/>
      <c r="E710" s="48"/>
      <c r="F710" s="48"/>
      <c r="G710" s="49">
        <f>G711+G730+G742+G768+G763+G773</f>
        <v>772.30134999999996</v>
      </c>
    </row>
    <row r="711" spans="1:7" x14ac:dyDescent="0.2">
      <c r="A711" s="33" t="s">
        <v>109</v>
      </c>
      <c r="B711" s="9" t="s">
        <v>614</v>
      </c>
      <c r="C711" s="9" t="s">
        <v>55</v>
      </c>
      <c r="D711" s="9"/>
      <c r="E711" s="9"/>
      <c r="F711" s="9"/>
      <c r="G711" s="50">
        <f>G712</f>
        <v>772.30134999999996</v>
      </c>
    </row>
    <row r="712" spans="1:7" ht="38.25" x14ac:dyDescent="0.2">
      <c r="A712" s="27" t="s">
        <v>93</v>
      </c>
      <c r="B712" s="8" t="s">
        <v>614</v>
      </c>
      <c r="C712" s="8" t="s">
        <v>55</v>
      </c>
      <c r="D712" s="8" t="s">
        <v>63</v>
      </c>
      <c r="E712" s="8"/>
      <c r="F712" s="8"/>
      <c r="G712" s="51">
        <f>G713</f>
        <v>772.30134999999996</v>
      </c>
    </row>
    <row r="713" spans="1:7" s="40" customFormat="1" x14ac:dyDescent="0.2">
      <c r="A713" s="38" t="s">
        <v>145</v>
      </c>
      <c r="B713" s="11" t="s">
        <v>614</v>
      </c>
      <c r="C713" s="11" t="s">
        <v>55</v>
      </c>
      <c r="D713" s="11" t="s">
        <v>63</v>
      </c>
      <c r="E713" s="11" t="s">
        <v>167</v>
      </c>
      <c r="F713" s="11"/>
      <c r="G713" s="52">
        <f>G714+G717</f>
        <v>772.30134999999996</v>
      </c>
    </row>
    <row r="714" spans="1:7" ht="45.75" customHeight="1" x14ac:dyDescent="0.2">
      <c r="A714" s="30" t="s">
        <v>151</v>
      </c>
      <c r="B714" s="4" t="s">
        <v>614</v>
      </c>
      <c r="C714" s="4" t="s">
        <v>55</v>
      </c>
      <c r="D714" s="4" t="s">
        <v>63</v>
      </c>
      <c r="E714" s="4" t="s">
        <v>176</v>
      </c>
      <c r="F714" s="4"/>
      <c r="G714" s="80">
        <f>SUM(G715:G716)</f>
        <v>63.001350000000002</v>
      </c>
    </row>
    <row r="715" spans="1:7" s="40" customFormat="1" ht="25.5" x14ac:dyDescent="0.2">
      <c r="A715" s="13" t="s">
        <v>165</v>
      </c>
      <c r="B715" s="6" t="s">
        <v>614</v>
      </c>
      <c r="C715" s="6" t="s">
        <v>55</v>
      </c>
      <c r="D715" s="6" t="s">
        <v>63</v>
      </c>
      <c r="E715" s="6" t="s">
        <v>176</v>
      </c>
      <c r="F715" s="6" t="s">
        <v>104</v>
      </c>
      <c r="G715" s="81">
        <v>48.372</v>
      </c>
    </row>
    <row r="716" spans="1:7" s="40" customFormat="1" ht="38.25" x14ac:dyDescent="0.2">
      <c r="A716" s="13" t="s">
        <v>166</v>
      </c>
      <c r="B716" s="6" t="s">
        <v>614</v>
      </c>
      <c r="C716" s="6" t="s">
        <v>55</v>
      </c>
      <c r="D716" s="6" t="s">
        <v>63</v>
      </c>
      <c r="E716" s="6" t="s">
        <v>176</v>
      </c>
      <c r="F716" s="6" t="s">
        <v>159</v>
      </c>
      <c r="G716" s="81">
        <v>14.629350000000001</v>
      </c>
    </row>
    <row r="717" spans="1:7" s="41" customFormat="1" ht="38.25" x14ac:dyDescent="0.2">
      <c r="A717" s="16" t="s">
        <v>85</v>
      </c>
      <c r="B717" s="11" t="s">
        <v>614</v>
      </c>
      <c r="C717" s="11" t="s">
        <v>55</v>
      </c>
      <c r="D717" s="11" t="s">
        <v>70</v>
      </c>
      <c r="E717" s="11" t="s">
        <v>173</v>
      </c>
      <c r="F717" s="11"/>
      <c r="G717" s="52">
        <f>G718</f>
        <v>709.3</v>
      </c>
    </row>
    <row r="718" spans="1:7" ht="25.5" x14ac:dyDescent="0.2">
      <c r="A718" s="28" t="s">
        <v>130</v>
      </c>
      <c r="B718" s="4" t="s">
        <v>614</v>
      </c>
      <c r="C718" s="4" t="s">
        <v>55</v>
      </c>
      <c r="D718" s="4" t="s">
        <v>70</v>
      </c>
      <c r="E718" s="4" t="s">
        <v>174</v>
      </c>
      <c r="F718" s="4"/>
      <c r="G718" s="5">
        <f>SUM(G719:G720)</f>
        <v>709.3</v>
      </c>
    </row>
    <row r="719" spans="1:7" ht="25.5" x14ac:dyDescent="0.2">
      <c r="A719" s="13" t="s">
        <v>165</v>
      </c>
      <c r="B719" s="6" t="s">
        <v>614</v>
      </c>
      <c r="C719" s="6" t="s">
        <v>55</v>
      </c>
      <c r="D719" s="6" t="s">
        <v>70</v>
      </c>
      <c r="E719" s="6" t="s">
        <v>174</v>
      </c>
      <c r="F719" s="6" t="s">
        <v>104</v>
      </c>
      <c r="G719" s="81">
        <v>544.79999999999995</v>
      </c>
    </row>
    <row r="720" spans="1:7" ht="38.25" x14ac:dyDescent="0.2">
      <c r="A720" s="13" t="s">
        <v>166</v>
      </c>
      <c r="B720" s="6" t="s">
        <v>614</v>
      </c>
      <c r="C720" s="6" t="s">
        <v>55</v>
      </c>
      <c r="D720" s="6" t="s">
        <v>70</v>
      </c>
      <c r="E720" s="6" t="s">
        <v>174</v>
      </c>
      <c r="F720" s="6" t="s">
        <v>159</v>
      </c>
      <c r="G720" s="81">
        <v>164.5</v>
      </c>
    </row>
    <row r="721" spans="1:10" x14ac:dyDescent="0.2">
      <c r="A721" s="47" t="s">
        <v>73</v>
      </c>
      <c r="B721" s="58"/>
      <c r="C721" s="59"/>
      <c r="D721" s="59"/>
      <c r="E721" s="59"/>
      <c r="F721" s="59"/>
      <c r="G721" s="87">
        <f>G18+G36+G209+G333+G373+G431+G519+G597+G634+G710</f>
        <v>2769131.1683899998</v>
      </c>
      <c r="H721" s="124">
        <f>SUM(H18:H700)</f>
        <v>2535410.92</v>
      </c>
      <c r="J721" s="133">
        <f>G723+G725-G726</f>
        <v>2769131.1683899998</v>
      </c>
    </row>
    <row r="723" spans="1:10" x14ac:dyDescent="0.2">
      <c r="G723" s="139">
        <v>2769131.1683899998</v>
      </c>
      <c r="J723" s="133">
        <f>J721-H721</f>
        <v>233720.24838999985</v>
      </c>
    </row>
    <row r="725" spans="1:10" x14ac:dyDescent="0.2">
      <c r="G725" s="97">
        <f>G721-G723</f>
        <v>0</v>
      </c>
    </row>
    <row r="727" spans="1:10" x14ac:dyDescent="0.2">
      <c r="G727" s="126"/>
    </row>
    <row r="728" spans="1:10" x14ac:dyDescent="0.2">
      <c r="G728" s="127"/>
    </row>
    <row r="729" spans="1:10" x14ac:dyDescent="0.2">
      <c r="G729" s="125"/>
    </row>
    <row r="730" spans="1:10" x14ac:dyDescent="0.2">
      <c r="G730" s="97"/>
    </row>
    <row r="731" spans="1:10" x14ac:dyDescent="0.2">
      <c r="G731" s="128"/>
    </row>
    <row r="733" spans="1:10" x14ac:dyDescent="0.2">
      <c r="G733" s="97"/>
    </row>
  </sheetData>
  <autoFilter ref="A17:G729" xr:uid="{00000000-0009-0000-0000-000000000000}"/>
  <customSheetViews>
    <customSheetView guid="{73FC67B9-3A5E-4402-A781-D3BF0209130F}" showPageBreaks="1" printArea="1" showAutoFilter="1" view="pageBreakPreview">
      <selection activeCell="G4" sqref="G4"/>
      <pageMargins left="0.39370078740157483" right="0.19685039370078741" top="0.19685039370078741" bottom="0.19685039370078741" header="0.11811023622047245" footer="0.11811023622047245"/>
      <pageSetup paperSize="9" scale="84" fitToHeight="19" orientation="portrait" r:id="rId1"/>
      <headerFooter alignWithMargins="0"/>
      <autoFilter ref="A17:G629" xr:uid="{2919903E-A8E6-460B-94FC-AFD7FC61B45C}"/>
    </customSheetView>
    <customSheetView guid="{EAF61B99-7E7E-48AF-BC35-4A98D8D2E356}" showPageBreaks="1" printArea="1" showAutoFilter="1" view="pageBreakPreview">
      <selection activeCell="G8" sqref="G8"/>
      <pageMargins left="0.39370078740157483" right="0.19685039370078741" top="0.19685039370078741" bottom="0.19685039370078741" header="0.11811023622047245" footer="0.11811023622047245"/>
      <pageSetup paperSize="9" scale="84" fitToHeight="19" orientation="portrait" r:id="rId2"/>
      <headerFooter alignWithMargins="0"/>
      <autoFilter ref="A13:I570" xr:uid="{47216E09-756B-4B54-8815-478D592E01DE}"/>
    </customSheetView>
    <customSheetView guid="{E8C4D6E1-9869-4DF1-B028-E267A0B6BE3E}" showPageBreaks="1" printArea="1" showAutoFilter="1" view="pageBreakPreview">
      <selection activeCell="G4" sqref="G4"/>
      <pageMargins left="0.39370078740157483" right="0.19685039370078741" top="0.19685039370078741" bottom="0.19685039370078741" header="0.11811023622047245" footer="0.11811023622047245"/>
      <pageSetup paperSize="9" scale="84" fitToHeight="19" orientation="portrait" r:id="rId3"/>
      <headerFooter alignWithMargins="0"/>
      <autoFilter ref="A17:I574" xr:uid="{0830C1CD-725F-4CFB-8692-3D09545D6B7E}"/>
    </customSheetView>
    <customSheetView guid="{B67934D4-E797-41BD-A015-871403995F47}" showPageBreaks="1" printArea="1" showAutoFilter="1" view="pageBreakPreview">
      <selection sqref="A1:G621"/>
      <rowBreaks count="1" manualBreakCount="1">
        <brk id="511" max="6" man="1"/>
      </rowBreaks>
      <pageMargins left="0.39370078740157483" right="0.19685039370078741" top="0.19685039370078741" bottom="0.19685039370078741" header="0.11811023622047245" footer="0.11811023622047245"/>
      <pageSetup paperSize="9" scale="81" fitToHeight="19" orientation="portrait" r:id="rId4"/>
      <headerFooter alignWithMargins="0"/>
      <autoFilter ref="A17:G629" xr:uid="{558BAC01-A0C7-44B6-9DAD-5ED1E63CC637}"/>
    </customSheetView>
    <customSheetView guid="{F5AA4F86-B486-4943-8417-E7BB5F004EDE}" showPageBreaks="1" printArea="1" showAutoFilter="1" view="pageBreakPreview" topLeftCell="A709">
      <selection activeCell="F24" sqref="F24"/>
      <pageMargins left="0.39370078740157483" right="0.19685039370078741" top="0.19685039370078741" bottom="0.19685039370078741" header="0.11811023622047245" footer="0.11811023622047245"/>
      <pageSetup paperSize="9" scale="84" fitToHeight="19" orientation="portrait" r:id="rId5"/>
      <headerFooter alignWithMargins="0"/>
      <autoFilter ref="A17:G729" xr:uid="{FFC0F9A0-E3CF-41EB-A7E2-E5D57192DF0B}"/>
    </customSheetView>
  </customSheetViews>
  <mergeCells count="6">
    <mergeCell ref="F10:G10"/>
    <mergeCell ref="A14:G14"/>
    <mergeCell ref="G16:G17"/>
    <mergeCell ref="C16:F16"/>
    <mergeCell ref="A16:A17"/>
    <mergeCell ref="B16:B17"/>
  </mergeCells>
  <phoneticPr fontId="0" type="noConversion"/>
  <pageMargins left="0.39370078740157483" right="0.19685039370078741" top="0.19685039370078741" bottom="0.19685039370078741" header="0.11811023622047245" footer="0.11811023622047245"/>
  <pageSetup paperSize="9" scale="84" fitToHeight="19" orientation="portrait" r:id="rId6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customSheetViews>
    <customSheetView guid="{73FC67B9-3A5E-4402-A781-D3BF0209130F}">
      <pageMargins left="0.7" right="0.7" top="0.75" bottom="0.75" header="0.3" footer="0.3"/>
    </customSheetView>
    <customSheetView guid="{EAF61B99-7E7E-48AF-BC35-4A98D8D2E356}">
      <pageMargins left="0.7" right="0.7" top="0.75" bottom="0.75" header="0.3" footer="0.3"/>
    </customSheetView>
    <customSheetView guid="{E8C4D6E1-9869-4DF1-B028-E267A0B6BE3E}">
      <pageMargins left="0.7" right="0.7" top="0.75" bottom="0.75" header="0.3" footer="0.3"/>
    </customSheetView>
    <customSheetView guid="{B67934D4-E797-41BD-A015-871403995F47}">
      <pageMargins left="0.7" right="0.7" top="0.75" bottom="0.75" header="0.3" footer="0.3"/>
    </customSheetView>
    <customSheetView guid="{F5AA4F86-B486-4943-8417-E7BB5F004EDE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Ведом.структура</vt:lpstr>
      <vt:lpstr>Лист1</vt:lpstr>
      <vt:lpstr>Ведом.структура!Область_печати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Тугутов</dc:creator>
  <cp:lastModifiedBy>Пользователь</cp:lastModifiedBy>
  <cp:lastPrinted>2025-06-02T07:51:58Z</cp:lastPrinted>
  <dcterms:created xsi:type="dcterms:W3CDTF">2004-12-22T00:45:04Z</dcterms:created>
  <dcterms:modified xsi:type="dcterms:W3CDTF">2025-06-02T07:55:37Z</dcterms:modified>
</cp:coreProperties>
</file>