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50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92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Log117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26.xml" ContentType="application/vnd.openxmlformats-officedocument.spreadsheetml.revisionLog+xml"/>
  <Override PartName="/xl/revisions/revisionLog141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87.xml" ContentType="application/vnd.openxmlformats-officedocument.spreadsheetml.revisionLog+xml"/>
  <Override PartName="/xl/revisions/revisionLog102.xml" ContentType="application/vnd.openxmlformats-officedocument.spreadsheetml.revisionLog+xml"/>
  <Override PartName="/xl/revisions/revisionLog107.xml" ContentType="application/vnd.openxmlformats-officedocument.spreadsheetml.revisionLog+xml"/>
  <Override PartName="/xl/revisions/revisionLog137.xml" ContentType="application/vnd.openxmlformats-officedocument.spreadsheetml.revisionLog+xml"/>
  <Override PartName="/xl/revisions/revisionLog132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93.xml" ContentType="application/vnd.openxmlformats-officedocument.spreadsheetml.revisionLog+xml"/>
  <Override PartName="/xl/revisions/revisionLog98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127.xml" ContentType="application/vnd.openxmlformats-officedocument.spreadsheetml.revisionLog+xml"/>
  <Override PartName="/xl/revisions/revisionLog108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38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83.xml" ContentType="application/vnd.openxmlformats-officedocument.spreadsheetml.revisionLog+xml"/>
  <Override PartName="/xl/revisions/revisionLog88.xml" ContentType="application/vnd.openxmlformats-officedocument.spreadsheetml.revisionLog+xml"/>
  <Override PartName="/xl/revisions/revisionLog103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96.xml" ContentType="application/vnd.openxmlformats-officedocument.spreadsheetml.revisionLog+xml"/>
  <Override PartName="/xl/revisions/revisionLog116.xml" ContentType="application/vnd.openxmlformats-officedocument.spreadsheetml.revisionLog+xml"/>
  <Override PartName="/xl/revisions/revisionLog99.xml" ContentType="application/vnd.openxmlformats-officedocument.spreadsheetml.revisionLog+xml"/>
  <Override PartName="/xl/revisions/revisionLog91.xml" ContentType="application/vnd.openxmlformats-officedocument.spreadsheetml.revisionLog+xml"/>
  <Override PartName="/xl/revisions/revisionLog110.xml" ContentType="application/vnd.openxmlformats-officedocument.spreadsheetml.revisionLog+xml"/>
  <Override PartName="/xl/revisions/revisionLog120.xml" ContentType="application/vnd.openxmlformats-officedocument.spreadsheetml.revisionLog+xml"/>
  <Override PartName="/xl/revisions/revisionLog125.xml" ContentType="application/vnd.openxmlformats-officedocument.spreadsheetml.revisionLog+xml"/>
  <Override PartName="/xl/revisions/revisionLog128.xml" ContentType="application/vnd.openxmlformats-officedocument.spreadsheetml.revisionLog+xml"/>
  <Override PartName="/xl/revisions/revisionLog133.xml" ContentType="application/vnd.openxmlformats-officedocument.spreadsheetml.revisionLog+xml"/>
  <Override PartName="/xl/revisions/revisionLog140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1211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86.xml" ContentType="application/vnd.openxmlformats-officedocument.spreadsheetml.revisionLog+xml"/>
  <Override PartName="/xl/revisions/revisionLog106.xml" ContentType="application/vnd.openxmlformats-officedocument.spreadsheetml.revisionLog+xml"/>
  <Override PartName="/xl/revisions/revisionLog89.xml" ContentType="application/vnd.openxmlformats-officedocument.spreadsheetml.revisionLog+xml"/>
  <Override PartName="/xl/revisions/revisionLog94.xml" ContentType="application/vnd.openxmlformats-officedocument.spreadsheetml.revisionLog+xml"/>
  <Override PartName="/xl/revisions/revisionLog122.xml" ContentType="application/vnd.openxmlformats-officedocument.spreadsheetml.revisionLog+xml"/>
  <Override PartName="/xl/revisions/revisionLog114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1221.xml" ContentType="application/vnd.openxmlformats-officedocument.spreadsheetml.revisionLog+xml"/>
  <Override PartName="/xl/revisions/revisionLog118.xml" ContentType="application/vnd.openxmlformats-officedocument.spreadsheetml.revisionLog+xml"/>
  <Override PartName="/xl/revisions/revisionLog123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136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51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97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100.xml" ContentType="application/vnd.openxmlformats-officedocument.spreadsheetml.revisionLog+xml"/>
  <Override PartName="/xl/revisions/revisionLog104.xml" ContentType="application/vnd.openxmlformats-officedocument.spreadsheetml.revisionLog+xml"/>
  <Override PartName="/xl/revisions/revisionLog13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29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12211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90.xml" ContentType="application/vnd.openxmlformats-officedocument.spreadsheetml.revisionLog+xml"/>
  <Override PartName="/xl/revisions/revisionLog95.xml" ContentType="application/vnd.openxmlformats-officedocument.spreadsheetml.revisionLog+xml"/>
  <Override PartName="/xl/revisions/revisionLog109.xml" ContentType="application/vnd.openxmlformats-officedocument.spreadsheetml.revisionLog+xml"/>
  <Override PartName="/xl/revisions/revisionLog115.xml" ContentType="application/vnd.openxmlformats-officedocument.spreadsheetml.revisionLog+xml"/>
  <Override PartName="/xl/revisions/revisionLog124.xml" ContentType="application/vnd.openxmlformats-officedocument.spreadsheetml.revisionLog+xml"/>
  <Override PartName="/xl/revisions/revisionLog11111.xml" ContentType="application/vnd.openxmlformats-officedocument.spreadsheetml.revisionLog+xml"/>
  <Override PartName="/xl/revisions/revisionLog119.xml" ContentType="application/vnd.openxmlformats-officedocument.spreadsheetml.revisionLog+xml"/>
  <Override PartName="/xl/revisions/revisionLog139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85.xml" ContentType="application/vnd.openxmlformats-officedocument.spreadsheetml.revisionLog+xml"/>
  <Override PartName="/xl/revisions/revisionLog105.xml" ContentType="application/vnd.openxmlformats-officedocument.spreadsheetml.revisionLog+xml"/>
  <Override PartName="/xl/revisions/revisionLog101.xml" ContentType="application/vnd.openxmlformats-officedocument.spreadsheetml.revisionLog+xml"/>
  <Override PartName="/xl/revisions/revisionLog130.xml" ContentType="application/vnd.openxmlformats-officedocument.spreadsheetml.revisionLog+xml"/>
  <Override PartName="/xl/revisions/revisionLog135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obmenadm\documents\12 РАЙСОВЕТ\СЕССИИ РАЙСОВЕТА\VII СОЗЫВ\2025 год\9 сессия 30.05.2025\№ 46  уточнение май 2025\"/>
    </mc:Choice>
  </mc:AlternateContent>
  <xr:revisionPtr revIDLastSave="0" documentId="13_ncr:81_{698BF4BB-A714-407D-BC11-FBE171C85E73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Муниц.программы" sheetId="1" r:id="rId1"/>
  </sheets>
  <definedNames>
    <definedName name="_xlnm._FilterDatabase" localSheetId="0" hidden="1">Муниц.программы!$A$18:$G$407</definedName>
    <definedName name="Top" localSheetId="0">Муниц.программы!#REF!</definedName>
    <definedName name="Z_0F12197B_9BD2_4D1D_A82D_6C9E5DD88B04_.wvu.FilterData" localSheetId="0" hidden="1">Муниц.программы!$A$18:$G$407</definedName>
    <definedName name="Z_15448E64_B18F_44DD_88CC_4BE0112AD826_.wvu.FilterData" localSheetId="0" hidden="1">Муниц.программы!$A$18:$G$407</definedName>
    <definedName name="Z_1B8D78A1_91B0_4CC3_95E3_BEF58C093D04_.wvu.FilterData" localSheetId="0" hidden="1">Муниц.программы!$A$18:$G$418</definedName>
    <definedName name="Z_22CCFE3F_1FC6_45E5_81E4_247A6159C49A_.wvu.FilterData" localSheetId="0" hidden="1">Муниц.программы!$A$18:$G$407</definedName>
    <definedName name="Z_22CCFE3F_1FC6_45E5_81E4_247A6159C49A_.wvu.PrintArea" localSheetId="0" hidden="1">Муниц.программы!$A$5:$G$382</definedName>
    <definedName name="Z_272C1EAD_DEB4_4BA3_949E_3CEAABD41B19_.wvu.FilterData" localSheetId="0" hidden="1">Муниц.программы!$A$18:$G$407</definedName>
    <definedName name="Z_272C1EAD_DEB4_4BA3_949E_3CEAABD41B19_.wvu.PrintArea" localSheetId="0" hidden="1">Муниц.программы!$A$1:$G$382</definedName>
    <definedName name="Z_3B3D264B_A4CC_4E0D_AD6D_C772CE559DA5_.wvu.FilterData" localSheetId="0" hidden="1">Муниц.программы!$A$18:$G$407</definedName>
    <definedName name="Z_4A8C1AB3_5DA9_47FB_817E_011849C5C77F_.wvu.FilterData" localSheetId="0" hidden="1">Муниц.программы!$A$18:$G$407</definedName>
    <definedName name="Z_4A8C1AB3_5DA9_47FB_817E_011849C5C77F_.wvu.PrintArea" localSheetId="0" hidden="1">Муниц.программы!$A$5:$G$382</definedName>
    <definedName name="Z_58490BCE_6BC8_4F13_87FF_A675650C9317_.wvu.FilterData" localSheetId="0" hidden="1">Муниц.программы!$A$18:$G$407</definedName>
    <definedName name="Z_58490BCE_6BC8_4F13_87FF_A675650C9317_.wvu.PrintArea" localSheetId="0" hidden="1">Муниц.программы!$A$5:$G$382</definedName>
    <definedName name="Z_70EEC4BB_41EA_490F_8C1C_C9B499632BC3_.wvu.FilterData" localSheetId="0" hidden="1">Муниц.программы!$A$18:$G$407</definedName>
    <definedName name="Z_AC1BE3D3_C1FF_427B_8F7E_7F54E5FB0C2D_.wvu.FilterData" localSheetId="0" hidden="1">Муниц.программы!$A$18:$G$407</definedName>
    <definedName name="Z_B2F0113C_2275_4650_9470_9EF1E6CE66D2_.wvu.FilterData" localSheetId="0" hidden="1">Муниц.программы!$A$18:$G$407</definedName>
    <definedName name="Z_B37D45C4_2CFF_4CF7_A49A_1C4CB90621C3_.wvu.FilterData" localSheetId="0" hidden="1">Муниц.программы!$A$18:$G$418</definedName>
    <definedName name="Z_D492958F_10FF_402C_8999_9830F93499F3_.wvu.FilterData" localSheetId="0" hidden="1">Муниц.программы!$A$18:$G$436</definedName>
    <definedName name="Z_DCF3657A_DF93_4A69_9EF2_D6334A730FBF_.wvu.FilterData" localSheetId="0" hidden="1">Муниц.программы!$A$18:$G$407</definedName>
    <definedName name="Z_DCF3657A_DF93_4A69_9EF2_D6334A730FBF_.wvu.PrintArea" localSheetId="0" hidden="1">Муниц.программы!$A$5:$G$382</definedName>
    <definedName name="Z_F3937C05_AF36_47B9_8638_B7F3F20947C6_.wvu.FilterData" localSheetId="0" hidden="1">Муниц.программы!$A$18:$G$407</definedName>
    <definedName name="Z_F3937C05_AF36_47B9_8638_B7F3F20947C6_.wvu.PrintArea" localSheetId="0" hidden="1">Муниц.программы!$A$1:$G$382</definedName>
    <definedName name="_xlnm.Print_Area" localSheetId="0">Муниц.программы!$A$1:$G$382</definedName>
  </definedNames>
  <calcPr calcId="191029"/>
  <customWorkbookViews>
    <customWorkbookView name="БутытоваСГ - Личное представление" guid="{22CCFE3F-1FC6-45E5-81E4-247A6159C49A}" mergeInterval="0" personalView="1" maximized="1" showHorizontalScroll="0" showVerticalScroll="0" showSheetTabs="0" xWindow="-8" yWindow="-8" windowWidth="1936" windowHeight="1056" activeSheetId="1"/>
    <customWorkbookView name="Use_222-3 - Личное представление" guid="{4A8C1AB3-5DA9-47FB-817E-011849C5C77F}" mergeInterval="0" personalView="1" maximized="1" showHorizontalScroll="0" showVerticalScroll="0" showSheetTabs="0" xWindow="-8" yWindow="-8" windowWidth="1936" windowHeight="1056" activeSheetId="1"/>
    <customWorkbookView name="User - Личное представление" guid="{58490BCE-6BC8-4F13-87FF-A675650C9317}" mergeInterval="0" personalView="1" maximized="1" showHorizontalScroll="0" showVerticalScroll="0" showSheetTabs="0" xWindow="1" yWindow="1" windowWidth="1666" windowHeight="774" activeSheetId="1"/>
    <customWorkbookView name="Varfolomeeva - Личное представление" guid="{DCF3657A-DF93-4A69-9EF2-D6334A730FBF}" mergeInterval="0" personalView="1" maximized="1" showHorizontalScroll="0" showVerticalScroll="0" showSheetTabs="0" xWindow="-8" yWindow="-8" windowWidth="1936" windowHeight="1056" activeSheetId="1"/>
    <customWorkbookView name="Ольга Владимировна - Личное представление" guid="{272C1EAD-DEB4-4BA3-949E-3CEAABD41B19}" mergeInterval="0" personalView="1" maximized="1" showHorizontalScroll="0" showVerticalScroll="0" showSheetTabs="0" xWindow="1" yWindow="1" windowWidth="1916" windowHeight="822" activeSheetId="1"/>
    <customWorkbookView name="Пользователь - Личное представление" guid="{F3937C05-AF36-47B9-8638-B7F3F20947C6}" mergeInterval="0" personalView="1" maximized="1" showHorizontalScroll="0" showVerticalScroll="0" showSheetTabs="0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6" i="1" l="1"/>
  <c r="G201" i="1"/>
  <c r="G184" i="1"/>
  <c r="G171" i="1" l="1"/>
  <c r="G163" i="1"/>
  <c r="G149" i="1"/>
  <c r="G139" i="1"/>
  <c r="G127" i="1" l="1"/>
  <c r="G123" i="1" l="1"/>
  <c r="G337" i="1"/>
  <c r="G339" i="1"/>
  <c r="G336" i="1" l="1"/>
  <c r="G291" i="1"/>
  <c r="G288" i="1"/>
  <c r="G197" i="1"/>
  <c r="G195" i="1"/>
  <c r="G190" i="1" l="1"/>
  <c r="G189" i="1"/>
  <c r="G155" i="1"/>
  <c r="G82" i="1" l="1"/>
  <c r="G81" i="1" s="1"/>
  <c r="G78" i="1" l="1"/>
  <c r="G77" i="1" s="1"/>
  <c r="G60" i="1"/>
  <c r="G33" i="1"/>
  <c r="G32" i="1" s="1"/>
  <c r="G355" i="1" l="1"/>
  <c r="G137" i="1"/>
  <c r="G125" i="1"/>
  <c r="G52" i="1"/>
  <c r="G182" i="1" l="1"/>
  <c r="G181" i="1" l="1"/>
  <c r="G177" i="1" s="1"/>
  <c r="G347" i="1"/>
  <c r="G362" i="1"/>
  <c r="G361" i="1" s="1"/>
  <c r="G360" i="1" s="1"/>
  <c r="G354" i="1"/>
  <c r="G273" i="1"/>
  <c r="G269" i="1"/>
  <c r="G243" i="1" l="1"/>
  <c r="G242" i="1" s="1"/>
  <c r="G214" i="1" l="1"/>
  <c r="G199" i="1"/>
  <c r="G147" i="1" l="1"/>
  <c r="G135" i="1"/>
  <c r="G104" i="1" l="1"/>
  <c r="G103" i="1" s="1"/>
  <c r="G102" i="1" s="1"/>
  <c r="I384" i="1" l="1"/>
  <c r="G254" i="1" l="1"/>
  <c r="G56" i="1" l="1"/>
  <c r="G55" i="1" s="1"/>
  <c r="G54" i="1" s="1"/>
  <c r="G107" i="1" l="1"/>
  <c r="G106" i="1" s="1"/>
  <c r="G223" i="1"/>
  <c r="G222" i="1" s="1"/>
  <c r="G221" i="1" s="1"/>
  <c r="G346" i="1" l="1"/>
  <c r="G110" i="1"/>
  <c r="G109" i="1" s="1"/>
  <c r="G210" i="1" l="1"/>
  <c r="G207" i="1"/>
  <c r="G220" i="1"/>
  <c r="G188" i="1" l="1"/>
  <c r="G317" i="1"/>
  <c r="G262" i="1"/>
  <c r="G283" i="1"/>
  <c r="G267" i="1"/>
  <c r="G266" i="1" s="1"/>
  <c r="G271" i="1"/>
  <c r="G253" i="1"/>
  <c r="G259" i="1"/>
  <c r="G251" i="1"/>
  <c r="G240" i="1"/>
  <c r="G237" i="1"/>
  <c r="G236" i="1" s="1"/>
  <c r="G352" i="1"/>
  <c r="G351" i="1" s="1"/>
  <c r="G116" i="1"/>
  <c r="G115" i="1" s="1"/>
  <c r="G113" i="1"/>
  <c r="G112" i="1" s="1"/>
  <c r="G92" i="1"/>
  <c r="G88" i="1"/>
  <c r="G87" i="1" s="1"/>
  <c r="G31" i="1"/>
  <c r="G30" i="1" s="1"/>
  <c r="G29" i="1" s="1"/>
  <c r="G28" i="1"/>
  <c r="G27" i="1" s="1"/>
  <c r="G26" i="1" s="1"/>
  <c r="G25" i="1"/>
  <c r="G154" i="1"/>
  <c r="G141" i="1"/>
  <c r="G129" i="1"/>
  <c r="G238" i="1"/>
  <c r="G234" i="1"/>
  <c r="G358" i="1"/>
  <c r="G90" i="1" l="1"/>
  <c r="G86" i="1" s="1"/>
  <c r="G85" i="1" s="1"/>
  <c r="G24" i="1"/>
  <c r="G23" i="1" s="1"/>
  <c r="G376" i="1"/>
  <c r="G375" i="1" s="1"/>
  <c r="G374" i="1" s="1"/>
  <c r="G366" i="1"/>
  <c r="G365" i="1" s="1"/>
  <c r="G364" i="1" s="1"/>
  <c r="G343" i="1" l="1"/>
  <c r="G342" i="1" s="1"/>
  <c r="G341" i="1" s="1"/>
  <c r="G74" i="1"/>
  <c r="G73" i="1" s="1"/>
  <c r="G380" i="1" l="1"/>
  <c r="G379" i="1" s="1"/>
  <c r="G378" i="1" s="1"/>
  <c r="G370" i="1"/>
  <c r="G369" i="1" s="1"/>
  <c r="G100" i="1" l="1"/>
  <c r="G99" i="1" s="1"/>
  <c r="G98" i="1" s="1"/>
  <c r="G307" i="1" l="1"/>
  <c r="G133" i="1" l="1"/>
  <c r="G132" i="1" s="1"/>
  <c r="G193" i="1" l="1"/>
  <c r="G280" i="1" l="1"/>
  <c r="G368" i="1"/>
  <c r="G95" i="1" l="1"/>
  <c r="G277" i="1" l="1"/>
  <c r="G276" i="1" s="1"/>
  <c r="G264" i="1"/>
  <c r="G263" i="1" s="1"/>
  <c r="G275" i="1" l="1"/>
  <c r="G66" i="1"/>
  <c r="G151" i="1" l="1"/>
  <c r="G219" i="1" l="1"/>
  <c r="G203" i="1"/>
  <c r="G192" i="1" s="1"/>
  <c r="G206" i="1" l="1"/>
  <c r="G205" i="1" s="1"/>
  <c r="G191" i="1"/>
  <c r="G257" i="1"/>
  <c r="G255" i="1" l="1"/>
  <c r="G357" i="1"/>
  <c r="G356" i="1" s="1"/>
  <c r="G59" i="1"/>
  <c r="G58" i="1" s="1"/>
  <c r="G249" i="1"/>
  <c r="G175" i="1"/>
  <c r="G160" i="1"/>
  <c r="G159" i="1" s="1"/>
  <c r="G153" i="1" s="1"/>
  <c r="G21" i="1"/>
  <c r="G20" i="1" s="1"/>
  <c r="G19" i="1" s="1"/>
  <c r="G94" i="1"/>
  <c r="G93" i="1" s="1"/>
  <c r="G333" i="1"/>
  <c r="G332" i="1" s="1"/>
  <c r="G331" i="1" s="1"/>
  <c r="G48" i="1"/>
  <c r="G50" i="1"/>
  <c r="G70" i="1"/>
  <c r="G65" i="1" s="1"/>
  <c r="G350" i="1"/>
  <c r="G345" i="1" s="1"/>
  <c r="G232" i="1"/>
  <c r="G231" i="1" s="1"/>
  <c r="G247" i="1"/>
  <c r="G294" i="1"/>
  <c r="G304" i="1"/>
  <c r="G302" i="1"/>
  <c r="G297" i="1"/>
  <c r="G322" i="1"/>
  <c r="G321" i="1" s="1"/>
  <c r="G325" i="1"/>
  <c r="G324" i="1" s="1"/>
  <c r="G261" i="1"/>
  <c r="G145" i="1"/>
  <c r="G144" i="1" s="1"/>
  <c r="G121" i="1"/>
  <c r="G120" i="1" s="1"/>
  <c r="G329" i="1"/>
  <c r="G328" i="1" s="1"/>
  <c r="G327" i="1" s="1"/>
  <c r="G227" i="1"/>
  <c r="G226" i="1" s="1"/>
  <c r="G225" i="1" s="1"/>
  <c r="G40" i="1"/>
  <c r="G39" i="1" s="1"/>
  <c r="G38" i="1" s="1"/>
  <c r="G47" i="1" l="1"/>
  <c r="G46" i="1" s="1"/>
  <c r="G37" i="1" s="1"/>
  <c r="G246" i="1"/>
  <c r="G245" i="1" s="1"/>
  <c r="G301" i="1"/>
  <c r="G300" i="1" s="1"/>
  <c r="G320" i="1"/>
  <c r="G230" i="1"/>
  <c r="G119" i="1"/>
  <c r="G64" i="1"/>
  <c r="G287" i="1"/>
  <c r="G286" i="1" s="1"/>
  <c r="G335" i="1"/>
  <c r="G143" i="1"/>
  <c r="G76" i="1"/>
  <c r="G176" i="1"/>
  <c r="G131" i="1"/>
  <c r="G118" i="1" l="1"/>
  <c r="G229" i="1"/>
  <c r="G63" i="1"/>
  <c r="G187" i="1"/>
  <c r="G186" i="1" s="1"/>
  <c r="G174" i="1" s="1"/>
  <c r="G382" i="1" l="1"/>
  <c r="I386" i="1" s="1"/>
  <c r="I388" i="1" s="1"/>
  <c r="G386" i="1" l="1"/>
</calcChain>
</file>

<file path=xl/sharedStrings.xml><?xml version="1.0" encoding="utf-8"?>
<sst xmlns="http://schemas.openxmlformats.org/spreadsheetml/2006/main" count="1829" uniqueCount="480">
  <si>
    <t>Подпрограмма «Повышение эффективности управления муниципальными финансами»</t>
  </si>
  <si>
    <t>09600 00000</t>
  </si>
  <si>
    <t>09601 00000</t>
  </si>
  <si>
    <t>Осуществление мероприятий, связанных с внесением изменений в генеральные планы сельских поселений</t>
  </si>
  <si>
    <t>Основное мероприятие "Повышение квалификации, переподготовка лиц, замещающих должности, не относящиеся к должностям муниципальной службы"</t>
  </si>
  <si>
    <t>01005 00000</t>
  </si>
  <si>
    <t>01005 82900</t>
  </si>
  <si>
    <t>09601 83190</t>
  </si>
  <si>
    <t>Приобретение товаров, работ, услуг в пользу граждан в целях их социального обеспечения</t>
  </si>
  <si>
    <t>323</t>
  </si>
  <si>
    <t>Основное мероприятие "Поддержка детей сирот и детей, оставшихся без попечения и находящихся в трудной жизненной ситуации"</t>
  </si>
  <si>
    <t>10602 00000</t>
  </si>
  <si>
    <t>Расходы на реализацию мероприятий по поддержке детей сирот и детей, оставшихся без попечения и находящихся в трудной жизненной ситуации</t>
  </si>
  <si>
    <t>10602 82710</t>
  </si>
  <si>
    <t>13000 00000</t>
  </si>
  <si>
    <t>13001 00000</t>
  </si>
  <si>
    <t>Основное мероприятие "Организация общественных работ"</t>
  </si>
  <si>
    <t>01002 S2870</t>
  </si>
  <si>
    <t>Основное мероприятие "Финансовая и имущественная поддержка субъектов малого предпримательства и организаций"</t>
  </si>
  <si>
    <t>04103 00000</t>
  </si>
  <si>
    <t>12002 00000</t>
  </si>
  <si>
    <t>12002 82900</t>
  </si>
  <si>
    <t>04102 82100</t>
  </si>
  <si>
    <t>04102 00000</t>
  </si>
  <si>
    <t>06000 00000</t>
  </si>
  <si>
    <t>Основное мероприятие "Проведение ежегодного совещания по подведению итогов работы АПК за отчетный год"</t>
  </si>
  <si>
    <t>13001 82900</t>
  </si>
  <si>
    <t>976</t>
  </si>
  <si>
    <t>975</t>
  </si>
  <si>
    <t>Расходы, связанные с выполнением деятельности учреждений физической культуры и спорта</t>
  </si>
  <si>
    <t>10201 S2890</t>
  </si>
  <si>
    <t>Наименование показателя</t>
  </si>
  <si>
    <t>01</t>
  </si>
  <si>
    <t>02</t>
  </si>
  <si>
    <t>04</t>
  </si>
  <si>
    <t>07</t>
  </si>
  <si>
    <t>05</t>
  </si>
  <si>
    <t>09</t>
  </si>
  <si>
    <t>08</t>
  </si>
  <si>
    <t>06</t>
  </si>
  <si>
    <t>10</t>
  </si>
  <si>
    <t>Раздел</t>
  </si>
  <si>
    <t>Подраздел</t>
  </si>
  <si>
    <t>Целевая статья</t>
  </si>
  <si>
    <t>Вид расхода</t>
  </si>
  <si>
    <t>Коды ведомственной классификации</t>
  </si>
  <si>
    <t>03</t>
  </si>
  <si>
    <t xml:space="preserve">08 </t>
  </si>
  <si>
    <t>ВСЕГО  РАСХОДОВ</t>
  </si>
  <si>
    <t>11</t>
  </si>
  <si>
    <t>12</t>
  </si>
  <si>
    <t>14</t>
  </si>
  <si>
    <t>Выравнивание бюджетной обеспеченности поселений из районного фонда финансовой поддержки</t>
  </si>
  <si>
    <t xml:space="preserve"> «О бюджете муниципального образования</t>
  </si>
  <si>
    <t>13</t>
  </si>
  <si>
    <t>Администрирование передаваемых органам местного самоуправления государственных полномочий по Закону Республики Бурятия от 8 июля 2008 года № 394-IV "О наделении органов местного самоуправления муниципальных районов и городских округов в Республике Бурятия отдельными государственными полномочиями в области образования"</t>
  </si>
  <si>
    <t>121</t>
  </si>
  <si>
    <t>Закупка товаров, работ и услуг в сфере информационно-коммуникационных технологий</t>
  </si>
  <si>
    <t>242</t>
  </si>
  <si>
    <t>244</t>
  </si>
  <si>
    <t>540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</si>
  <si>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</si>
  <si>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</si>
  <si>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</si>
  <si>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612</t>
  </si>
  <si>
    <t>621</t>
  </si>
  <si>
    <t>611</t>
  </si>
  <si>
    <t>511</t>
  </si>
  <si>
    <t>ГРБС</t>
  </si>
  <si>
    <t>Субсидии автономным учреждениям на иные цели</t>
  </si>
  <si>
    <t>622</t>
  </si>
  <si>
    <t>Расходы на обеспечение функций органов местного самоуправления</t>
  </si>
  <si>
    <t>Закупка товаров, работ, услуг в сфере информационно-коммуникационных технологий</t>
  </si>
  <si>
    <t>111</t>
  </si>
  <si>
    <t>Осуществление государственных полномочий по расчету и предоставлению дотаций поселениям</t>
  </si>
  <si>
    <t>Дотации на выравнивание бюджетной обеспеченности</t>
  </si>
  <si>
    <t>(тыс. рублей)</t>
  </si>
  <si>
    <t>969</t>
  </si>
  <si>
    <t>973</t>
  </si>
  <si>
    <t>968</t>
  </si>
  <si>
    <t>Финансовое обеспечение получения дошкольного образования в образовательных организациях</t>
  </si>
  <si>
    <t>Мероприятия по оздоровлению детей, за исключением детей, находящихся в трудной жизненной ситуации</t>
  </si>
  <si>
    <t>Финансовое обеспечение получения начального общего, основного общего, среднего общего образования в муниципальных общеобразовательных организациях, дополнительного образования детей в муниципальных общеобразовательных организациях</t>
  </si>
  <si>
    <t>Увеличение фонда оплаты труда педагогических работников муниципальных  учреждений дополнительного образования</t>
  </si>
  <si>
    <t>Прочие мероприятия , связанные с выполнением обязательств ОМСУ</t>
  </si>
  <si>
    <t>971</t>
  </si>
  <si>
    <t xml:space="preserve">Расходы на проведение мероприятий в области физической культуры и  спорта </t>
  </si>
  <si>
    <t>Иные межбюджетные трансферты</t>
  </si>
  <si>
    <t>129</t>
  </si>
  <si>
    <t>02101 81020</t>
  </si>
  <si>
    <t>02000 00000</t>
  </si>
  <si>
    <t>02100 00000</t>
  </si>
  <si>
    <t>02101 00000</t>
  </si>
  <si>
    <t>Основное мероприятие "Повышение качества управления муниципальными финансами"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</si>
  <si>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</si>
  <si>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</si>
  <si>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02200 00000</t>
  </si>
  <si>
    <t>Основное мероприятие "Межбюджетные трансферты бюджетам муниципальных образований поселений"</t>
  </si>
  <si>
    <t>02201 00000</t>
  </si>
  <si>
    <t>02201 73090</t>
  </si>
  <si>
    <t>02201 61010</t>
  </si>
  <si>
    <t>119</t>
  </si>
  <si>
    <t>04000 00000</t>
  </si>
  <si>
    <t>04100 00000</t>
  </si>
  <si>
    <t>05000 00000</t>
  </si>
  <si>
    <t>Расходы на осуществление мероприятий, связанных с владением, пользованием и распоряжением имуществом, находящимся в муниципальной собственности</t>
  </si>
  <si>
    <t>08000 00000</t>
  </si>
  <si>
    <t>08300 00000</t>
  </si>
  <si>
    <t>Основное мероприятие «Дополнительное образование в сфере культуры»</t>
  </si>
  <si>
    <t>08301 00000</t>
  </si>
  <si>
    <t>Расходы на обеспечение деятельности (оказание услуг) общеобразовательных учреждений дополнительного образования</t>
  </si>
  <si>
    <t>08301 83030</t>
  </si>
  <si>
    <t>08100 00000</t>
  </si>
  <si>
    <t>Основное мероприятие "Организация библиотечно-информационного обслуживания населения"</t>
  </si>
  <si>
    <t>08101 00000</t>
  </si>
  <si>
    <t>Расходы на обеспечение деятельности (оказание услуг) учреждений культуры (библиотеки)</t>
  </si>
  <si>
    <t>08101 83120</t>
  </si>
  <si>
    <t>Повышение средней заработной платы работников муниципальных учреждений культуры</t>
  </si>
  <si>
    <t>08200 00000</t>
  </si>
  <si>
    <t>Основное мероприятие "Организация отдыха и досуга населения"</t>
  </si>
  <si>
    <t>08201 00000</t>
  </si>
  <si>
    <t>Расходы на обеспечение деятельности (оказание услуг) учреждений культуры (дома культуры, другие учреждения культуры)</t>
  </si>
  <si>
    <t>08201 83110</t>
  </si>
  <si>
    <t>08400 00000</t>
  </si>
  <si>
    <t>Основное мероприятие "Организация и проведение праздничных мероприятий"</t>
  </si>
  <si>
    <t>08401 00000</t>
  </si>
  <si>
    <t>Расходы, связанные с выполнением деятельности муниципальных учреждений культуры</t>
  </si>
  <si>
    <t>08401 83160</t>
  </si>
  <si>
    <t>08402 83160</t>
  </si>
  <si>
    <t>09000 00000</t>
  </si>
  <si>
    <t>10000 00000</t>
  </si>
  <si>
    <t>10100 00000</t>
  </si>
  <si>
    <t>Основное мероприятие " Реализация общеобразовательных программ дошкольного образования"</t>
  </si>
  <si>
    <t>10101 00000</t>
  </si>
  <si>
    <t>Расходы на обеспечение деятельности (оказание услуг) детских дошкольных учреждений</t>
  </si>
  <si>
    <t>10101 83010</t>
  </si>
  <si>
    <t>10101 73020</t>
  </si>
  <si>
    <t>10200 00000</t>
  </si>
  <si>
    <t>Основное мероприятие " Реализация общеобразовательных программ дополнительного образования"</t>
  </si>
  <si>
    <t>10201 00000</t>
  </si>
  <si>
    <t>Расходы на обеспечение деятельности (оказание услуг) общеобразовательных учреждений(школы-детские сады, начальные школы, неполные средние, средние)</t>
  </si>
  <si>
    <t xml:space="preserve"> 10201 83020</t>
  </si>
  <si>
    <t>10201 83020</t>
  </si>
  <si>
    <t>Основное мероприятие " Реализация общеобразовательных программ общего образования"</t>
  </si>
  <si>
    <t xml:space="preserve">10201 73030 </t>
  </si>
  <si>
    <t>10201 73030</t>
  </si>
  <si>
    <t xml:space="preserve">10201 73040 </t>
  </si>
  <si>
    <t>10300 00000</t>
  </si>
  <si>
    <t>10301 00000</t>
  </si>
  <si>
    <t>Расходы на обеспечение деятельности (оказание услуг) образовательных учреждений дополнительного образования</t>
  </si>
  <si>
    <t>10301 83030</t>
  </si>
  <si>
    <t xml:space="preserve">10400 00000  </t>
  </si>
  <si>
    <t>Основное мероприятие " Организация и обеспечение отдыха и оздоровления детей"</t>
  </si>
  <si>
    <t>10401 00000</t>
  </si>
  <si>
    <t>10401 73050</t>
  </si>
  <si>
    <t>10401 73140</t>
  </si>
  <si>
    <t>10500 00000</t>
  </si>
  <si>
    <t>Основное мероприятие"Организация обеспечения  функционирования образовательных учреждений"</t>
  </si>
  <si>
    <t>10501 00000</t>
  </si>
  <si>
    <t>Расходы на обеспечение деятельности (оказания услуг) муниципальных учреждений (учебно-методические кабинеты, централизованные бухгалтерии, группы хозяйственного обслуживания,пр.)</t>
  </si>
  <si>
    <t>10501 83040</t>
  </si>
  <si>
    <t>10501 73060</t>
  </si>
  <si>
    <t>04102 81020</t>
  </si>
  <si>
    <t>04103 82100</t>
  </si>
  <si>
    <t>к решению районного Совета депутатов</t>
  </si>
  <si>
    <t>МО "Селенгинский район"</t>
  </si>
  <si>
    <t>Взносы по обязательному социальному страхованию на выплаты по оплате труда работников и иные выплаты работникам  учреждений</t>
  </si>
  <si>
    <t xml:space="preserve">Фонд оплаты труда учреждений </t>
  </si>
  <si>
    <t xml:space="preserve">Фонд оплаты труда  учреждений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</si>
  <si>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</si>
  <si>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08402 81020</t>
  </si>
  <si>
    <t>10501 81020</t>
  </si>
  <si>
    <t>Фонд оплаты труда учреждений</t>
  </si>
  <si>
    <t>10401 73190</t>
  </si>
  <si>
    <t>Организация деятельности по обеспечению прав детей, находящихся в трудной жизненной ситуации, на отдых и оздоровление</t>
  </si>
  <si>
    <t>04200 00000</t>
  </si>
  <si>
    <t>04201 00000</t>
  </si>
  <si>
    <t>Обеспечение прав детей, находящихся в трудной жизненной ситуации, на отдых и оздоровление</t>
  </si>
  <si>
    <t>Администрирование передаваемых органам местного самоуправления  государственных полномочий по организации и обеспечению отдыха и оздоровления детей</t>
  </si>
  <si>
    <t>сумма</t>
  </si>
  <si>
    <t>10401 73160</t>
  </si>
  <si>
    <t>12000 00000</t>
  </si>
  <si>
    <t>Прочие мероприятия, связанные с выполнением обязательств ОМСУ</t>
  </si>
  <si>
    <t>01000 00000</t>
  </si>
  <si>
    <t>На обеспечение профессиональной подготовки на повышение квалификации глав муниципальных образований и муниципальных служащих</t>
  </si>
  <si>
    <t>10600 00000</t>
  </si>
  <si>
    <t>Основное мероприятие "Поддержка талантливых и одаренных детей"</t>
  </si>
  <si>
    <t>10601 00000</t>
  </si>
  <si>
    <t>Расходы на проведение мероприятий  для детей и молодежи</t>
  </si>
  <si>
    <t>10601 82500</t>
  </si>
  <si>
    <t>Основное мероприятие «Мероприятия, посвященные Дню Победы в Великой Отечественной войне 1941-1945гг.»</t>
  </si>
  <si>
    <t>01001 82900</t>
  </si>
  <si>
    <t>03000 00000</t>
  </si>
  <si>
    <t>05001 00000</t>
  </si>
  <si>
    <t>05001 82900</t>
  </si>
  <si>
    <t>01001 00000</t>
  </si>
  <si>
    <t>На ежемесячное денежное вознаграждение за клаасное руководство педагогическим работникам государственных и муниципальных общеобразовательных учреждений</t>
  </si>
  <si>
    <t>10201 L3040</t>
  </si>
  <si>
    <t>Расходы на обеспечение деятельности учреждения</t>
  </si>
  <si>
    <t>853</t>
  </si>
  <si>
    <t>Уплата иных платежей</t>
  </si>
  <si>
    <t>Основное мероприятие "Предоставление муниципального имущества, земельных участков в собственность и в аренду"</t>
  </si>
  <si>
    <t>Основное мероприятие "Обеспечение проведения кадастровых работ по объектам недвижимости, земельных участков"</t>
  </si>
  <si>
    <t>Основное мероприятие "Внесение изменений в генеральные планы поселений, ПЗЗ, схему территориального планирования района, проектов планировки и осуществление на их основе строительства объектов промышленности, социальной, инженерной и транспортной инфраструктуры"</t>
  </si>
  <si>
    <t>17000 00000</t>
  </si>
  <si>
    <t>Основное мероприятие "Улучшение качества питьевой воды"</t>
  </si>
  <si>
    <t>08301 S2270</t>
  </si>
  <si>
    <t>08101 S2340</t>
  </si>
  <si>
    <t>08201 S2340</t>
  </si>
  <si>
    <t>Расходы, связанные с выполнением деятельности (оказание услуг) многофункционального межпоселенческого Дома Молодежи</t>
  </si>
  <si>
    <t>09100 00000</t>
  </si>
  <si>
    <t>09101 82600</t>
  </si>
  <si>
    <t>09201 S2200</t>
  </si>
  <si>
    <t>Основное мероприятие «Развитие Спортивной школы Олимпийского резерва»</t>
  </si>
  <si>
    <t>09301 00000</t>
  </si>
  <si>
    <t>09301 83180</t>
  </si>
  <si>
    <t>10301 S2120</t>
  </si>
  <si>
    <t>09401 81020</t>
  </si>
  <si>
    <t>09401 83170</t>
  </si>
  <si>
    <t>Реализация полномочий местного самоуправления в сфере культуры</t>
  </si>
  <si>
    <t>Основное мероприятие "Организация и проведение профессионального праздника День местного самоуправления"</t>
  </si>
  <si>
    <t>Основное мероприятие "Повышение квалификации, переподготовка муниципальных служащих"</t>
  </si>
  <si>
    <t xml:space="preserve">01002 00000 </t>
  </si>
  <si>
    <t>09300 00000</t>
  </si>
  <si>
    <t>Расходы связанные с выполнением деятельности Спортивной школы олимпийского резерва</t>
  </si>
  <si>
    <t>09400 00000</t>
  </si>
  <si>
    <t>14000 00000</t>
  </si>
  <si>
    <t>14001 00000</t>
  </si>
  <si>
    <t>14001 82900</t>
  </si>
  <si>
    <t>09301 S2E90</t>
  </si>
  <si>
    <t xml:space="preserve">10201 S2В40 </t>
  </si>
  <si>
    <t>Подпрограмма"Совершенствование межбюджетных отношений"</t>
  </si>
  <si>
    <t>Основное мероприятие "Поощрение муниципальным учреждениям по итогам выборов в Селенгинском районе"</t>
  </si>
  <si>
    <t>09200 00000</t>
  </si>
  <si>
    <t xml:space="preserve">На обеспечение муниципальных дошкольных и общеобразовательных организаций педагогическими работниками   </t>
  </si>
  <si>
    <t>18000 00000</t>
  </si>
  <si>
    <t>Основное мероприятие "Участие в предупреждении и ликвидации последствий ЧС в границах муниципального образования "Селенгинский район""</t>
  </si>
  <si>
    <t>18002 00000</t>
  </si>
  <si>
    <t>Мероприятия по предупреждению и ликвидации от ЧС природного и техногенного характера</t>
  </si>
  <si>
    <t>18002 82300</t>
  </si>
  <si>
    <t>08402 00000</t>
  </si>
  <si>
    <t>Основное мероприятие "Реализация полномочий местного самоуправления в сфере культуры"</t>
  </si>
  <si>
    <t>Основное мероприятие "Расходы на проведение мероприятий в области физической культуры и спорт"</t>
  </si>
  <si>
    <t>0920100000</t>
  </si>
  <si>
    <t>Основное мероприятие "Содержание инструкторов по физической культуре и спорта"</t>
  </si>
  <si>
    <t>Расходы на содержание инструкторов по физической культуре и спорту</t>
  </si>
  <si>
    <t>Основное мероприятие "Расходы, связанные с выполнением деятельности учреждений физической культуры и спорта"</t>
  </si>
  <si>
    <t>Основное мероприятие "Расходы, связанные с выполнением деятельности учреждений молодежной политики"</t>
  </si>
  <si>
    <t>10201 73040</t>
  </si>
  <si>
    <t>Реализация мероприятий регионального проекта "Социальная активность"</t>
  </si>
  <si>
    <t>09401 00000</t>
  </si>
  <si>
    <t>247</t>
  </si>
  <si>
    <t>Закупка энергетических ресурсов</t>
  </si>
  <si>
    <t>04102 82150</t>
  </si>
  <si>
    <t>04201 82170</t>
  </si>
  <si>
    <t>Субсидии автономным учреждениям на иные цели</t>
  </si>
  <si>
    <t>10202 00000</t>
  </si>
  <si>
    <t>10202 83060</t>
  </si>
  <si>
    <t>Расходы, связанные с выполнением деятельности учреждений образования</t>
  </si>
  <si>
    <t>Основное мероприятие "Организация временного трудоустройства несовершеннолетних граждан от 14 до 18 лет"</t>
  </si>
  <si>
    <t>360</t>
  </si>
  <si>
    <t>Иные выплаты населению</t>
  </si>
  <si>
    <t>Разработка, принятие и софинансирование муниципальных программ по сохранению и развитию бурятского языка</t>
  </si>
  <si>
    <t>22000 00000</t>
  </si>
  <si>
    <t>10101 74650</t>
  </si>
  <si>
    <t>Ежемесячное денежное вознаграждение воспитателей дошкольных образовательных организаций, реализующих программу погружения в бурятскую языковую среду</t>
  </si>
  <si>
    <t>Основное мероприятие "Организация деятельности по обеспечению сохранения и развития бурятского языка"</t>
  </si>
  <si>
    <t>22002 00000</t>
  </si>
  <si>
    <t>22002 S5060</t>
  </si>
  <si>
    <t>На дорожную деятельность в отношении автомобильных дорог общего пользования местного значения</t>
  </si>
  <si>
    <t>Повышение средней заработной платы педагогических работников муниципальных учреждений дополнительного образования отрасли «Культура» в целях выполнения Указа Президента Российской Федерации от 1 июня 2012 года № 761 «О Национальной стратегии действий в интересах детей на 2012 – 2017 годы»</t>
  </si>
  <si>
    <t>Оплата труда обслуживающего персонала муниципальных общеобразовательных организаций, а также на оплату услуг сторонним организациям за выполнение работ (оказание услуг)</t>
  </si>
  <si>
    <t>Организация горячего питания обучающихся, получающих основное общее, среднее общее образование в муниципальных образовательных организациях</t>
  </si>
  <si>
    <t>Субсидии муниципальным учреждениям, реализующим программы спортивной подготовки</t>
  </si>
  <si>
    <t>122</t>
  </si>
  <si>
    <t>852</t>
  </si>
  <si>
    <t>Уплата прочих налогов, сборов</t>
  </si>
  <si>
    <t>Иные выплаты персоналу государственных (муниципальных) органов, за исключением фонда оплаты труда</t>
  </si>
  <si>
    <t>03001 82900</t>
  </si>
  <si>
    <t>Прочие мероприятия, связаные с выполнением обязательста ОМСУ</t>
  </si>
  <si>
    <t>03001 00000</t>
  </si>
  <si>
    <t>Основное мероприятие "Организация и проведение мероприятий в сфере туризма на муниципальном уровне"</t>
  </si>
  <si>
    <t>06010 82900</t>
  </si>
  <si>
    <t>06010 00000</t>
  </si>
  <si>
    <t>851</t>
  </si>
  <si>
    <t>Уплата налога на имущество организаций и земельного налога</t>
  </si>
  <si>
    <t>04304 00000</t>
  </si>
  <si>
    <t>Основное мероприятие "Содержание автомобильных дорог общего пользования местного значения"</t>
  </si>
  <si>
    <t>04300 00000</t>
  </si>
  <si>
    <t>04304 82200</t>
  </si>
  <si>
    <t>Приложение №9</t>
  </si>
  <si>
    <t>25000 00000</t>
  </si>
  <si>
    <t>25002 82900</t>
  </si>
  <si>
    <t>25002 00000</t>
  </si>
  <si>
    <t>Основное мероприятие "Выполнение работ по санитарной очистке территорий Селенгинского района"</t>
  </si>
  <si>
    <t>10201 S2К90</t>
  </si>
  <si>
    <t>10201 S2P40</t>
  </si>
  <si>
    <t>Обеспечение выплаты денежной компенсации стоимости двухразового питания родителям (законным представителям) обучающихся с ограниченными возможностями здоровья, родителям (законным представителям) детей-инвалидов, имеющих статус обучающихся с ограниченными возможностями здоровья, обучение которых организовано муниципальными общеобразовательными организациями на дому</t>
  </si>
  <si>
    <t>15001 82900</t>
  </si>
  <si>
    <t>15001 00000</t>
  </si>
  <si>
    <t>Основное мероприятие "Проведение мероприятий в целях снижения уровня аварийности и травматизма на дорогах района"</t>
  </si>
  <si>
    <t>15000 00000</t>
  </si>
  <si>
    <t>21001 82900</t>
  </si>
  <si>
    <t>21001 00000</t>
  </si>
  <si>
    <t>Основное мероприятие "Обеспечение общественной безопасности на территории Селенгинского района путем межведомственного взаимодействия и реализации комплекса профилактических мероприятий"</t>
  </si>
  <si>
    <t>21000 00000</t>
  </si>
  <si>
    <t>24001 S2570</t>
  </si>
  <si>
    <t>Реализация мероприятий по сокращению наркосырьевой базы, в том числе с применением химического способа уничтожения дикорастущей конопли</t>
  </si>
  <si>
    <t>24001 00000</t>
  </si>
  <si>
    <t>24000 00000</t>
  </si>
  <si>
    <t>Основное мероприятие "Уничтожение очагов произрастания дикорастущей конопли"</t>
  </si>
  <si>
    <t>340</t>
  </si>
  <si>
    <t>Стипендии</t>
  </si>
  <si>
    <t>Муниципальная Программа «Развитие муниципальной службы в Селенгинском районе на 2020 - 2025 годы»</t>
  </si>
  <si>
    <t>Муниципальная программа "Чистая вода на 2020-2025 годы"</t>
  </si>
  <si>
    <t>Основное мероприятие "Проведение рейтинговой оценки показателей эффективности развития сельских поселений"</t>
  </si>
  <si>
    <t>Основное мероприятие "Изготовление атрибутики с логотипом Селенгинского района Республики Бурятия"</t>
  </si>
  <si>
    <t>01003 82900</t>
  </si>
  <si>
    <t>01004 00000</t>
  </si>
  <si>
    <t>01004 82900</t>
  </si>
  <si>
    <t>01003 00000</t>
  </si>
  <si>
    <t>04304 9Д005</t>
  </si>
  <si>
    <t>Основное мероприятие "Реализация проекта по развитию и поддержке сел "Социальная отара" по линии Буддийской традиционной Сангхи России на территории Селенгинского района"</t>
  </si>
  <si>
    <t>Основное мероприятие "Фестиваль фермерской продукции - Ферм-Фест 2024"</t>
  </si>
  <si>
    <t>06080 00000</t>
  </si>
  <si>
    <t>06080 82900</t>
  </si>
  <si>
    <t>06090 00000</t>
  </si>
  <si>
    <t>06090 82900</t>
  </si>
  <si>
    <t>977</t>
  </si>
  <si>
    <t>17001 00000</t>
  </si>
  <si>
    <t>17001 82900</t>
  </si>
  <si>
    <t>Питание обучающихся в муниципальных организациях Республики Бурятия, осваивающих образовательные программы дошкольного образования, являющихся детьми отдельных категорий граждан, принимавших участие в специальной военной операции</t>
  </si>
  <si>
    <t>10101 74880</t>
  </si>
  <si>
    <t>Исполнение расходных обязательств муниципальных районов (городских округов)</t>
  </si>
  <si>
    <t>10101 S2160</t>
  </si>
  <si>
    <t>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организаций,реализующих образовательные программы начального общего образования, образовательные программы среднего общего образования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</si>
  <si>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</si>
  <si>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Основное мероприятие "Капитальный ремонт учреждений общего образования"</t>
  </si>
  <si>
    <t>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</si>
  <si>
    <t>10203 00000</t>
  </si>
  <si>
    <t>10203 S2140</t>
  </si>
  <si>
    <t>10301 S2160</t>
  </si>
  <si>
    <t>112</t>
  </si>
  <si>
    <t>Иные выплаты персоналу учреждений, за исключением фонда оплаты труда</t>
  </si>
  <si>
    <t>10501 S2160</t>
  </si>
  <si>
    <t>Премии и гранты</t>
  </si>
  <si>
    <t>350</t>
  </si>
  <si>
    <t>Основное мероприятие "Предоставление социальных выплат на строительство (приобретение) жилья гражданам, проживающих в сельской местности, в том числе молодым семьям и молодым специалистам"</t>
  </si>
  <si>
    <t>06040 00000</t>
  </si>
  <si>
    <t>Обеспечение комплексного развития сельских территорий</t>
  </si>
  <si>
    <t>06040 L5760</t>
  </si>
  <si>
    <t>Субсидии гражданам на приобретение жилья</t>
  </si>
  <si>
    <t>322</t>
  </si>
  <si>
    <t>465</t>
  </si>
  <si>
    <t>Субсидии на осуществление капитальных вложений в объекты капитального строительства государственной (муниципальной) собственности автономным учреждениям</t>
  </si>
  <si>
    <t>Прочая закупка товаров, работ и услуг</t>
  </si>
  <si>
    <t>16000 00000</t>
  </si>
  <si>
    <t>Основное мероприятие "Благоустройство дворовых и общественных территорий "</t>
  </si>
  <si>
    <t>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</si>
  <si>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09500 00000</t>
  </si>
  <si>
    <t>Основное мероприятие «Обеспечение жильем молодых семей»</t>
  </si>
  <si>
    <t>09501 00000</t>
  </si>
  <si>
    <t>09501 L4970</t>
  </si>
  <si>
    <t>Субсидии гражданам на приобретение жилья</t>
  </si>
  <si>
    <t>Основное мероприятие "Реализация мероприятий по строительству жилья, предоставляемого по договору найма жилого помещения"</t>
  </si>
  <si>
    <t>06020 00000</t>
  </si>
  <si>
    <t>06020 L5760</t>
  </si>
  <si>
    <t>Подпрограмма «Управление муниципальным долгом»</t>
  </si>
  <si>
    <t>02300 00000</t>
  </si>
  <si>
    <t>Основное мероприятие "Обслуживание муниципального долга"</t>
  </si>
  <si>
    <t>02301 00000</t>
  </si>
  <si>
    <t>Процентные платежи по муниципальному долгу</t>
  </si>
  <si>
    <t>02301 87010</t>
  </si>
  <si>
    <t>Обслуживание муниципального долга</t>
  </si>
  <si>
    <t>730</t>
  </si>
  <si>
    <t>«Селенгинский район» на 2025 год</t>
  </si>
  <si>
    <t>плановый период 2026-2027 годов"</t>
  </si>
  <si>
    <t xml:space="preserve">Распределение бюджетных ассигнований по муниципальным программам на 2025 год </t>
  </si>
  <si>
    <t>06038 L5760</t>
  </si>
  <si>
    <t>Основное мероприятие "Обеспечение комлексного развития сельских территорий"</t>
  </si>
  <si>
    <t>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</si>
  <si>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08201L4670</t>
  </si>
  <si>
    <t>На  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</si>
  <si>
    <t>08301 S2140</t>
  </si>
  <si>
    <t>09301 S2140</t>
  </si>
  <si>
    <t>Субсидии бюджетным учреждениям на иные цели</t>
  </si>
  <si>
    <t>094E8 72P50</t>
  </si>
  <si>
    <t>Основное мероприятие "Капитальный ремонт учреждений дошкольного образования"</t>
  </si>
  <si>
    <t>10103 00000</t>
  </si>
  <si>
    <t>10103 S2140</t>
  </si>
  <si>
    <t>102Ю6 51790</t>
  </si>
  <si>
    <t>102Ю6 50500</t>
  </si>
  <si>
    <t>102Ю6 53030</t>
  </si>
  <si>
    <t>160И4 55550</t>
  </si>
  <si>
    <t>На модернизацию объектов водоснабжения</t>
  </si>
  <si>
    <t>17001 S2860</t>
  </si>
  <si>
    <t>Бюджетные инвестиции в объекты капитального строительства государственной (муниципальной) собственности</t>
  </si>
  <si>
    <t>414</t>
  </si>
  <si>
    <t>19000 00000</t>
  </si>
  <si>
    <t xml:space="preserve">Основное мероприятие "Благоустройство территории во всех населенных пунктах МО СП </t>
  </si>
  <si>
    <t>19001 00000</t>
  </si>
  <si>
    <t>19001 S2140</t>
  </si>
  <si>
    <t>Прочая закупка товаров, работ и услуг</t>
  </si>
  <si>
    <t>9401 83170</t>
  </si>
  <si>
    <t xml:space="preserve">Расходы, связанные с выполнением деятельности учреждения плавательного бассейна </t>
  </si>
  <si>
    <t>Основное мероприятие "Развитие плавательного бассейна"</t>
  </si>
  <si>
    <t>09102 83150</t>
  </si>
  <si>
    <t>к решению районного Совета депутатов МО "Селенгинский район"</t>
  </si>
  <si>
    <t>от "23" декабря 2024 № 25</t>
  </si>
  <si>
    <t>06030 L5760</t>
  </si>
  <si>
    <t>Благоустройство сельских территорий (Выполнение работ по установке спортивной площадки по ул.Ленина д.12 у.Харгана, Селенгинский район, Республика Бурятия)</t>
  </si>
  <si>
    <t>Основное мероприятие "Реализация мероприятий ведомственной целевой программы "Современный облик сельских территорий" государственной программы "Комплексное развитие сельских территорий""</t>
  </si>
  <si>
    <t xml:space="preserve">02201 63010 </t>
  </si>
  <si>
    <t>970</t>
  </si>
  <si>
    <t>Поддержка отрасли культуры</t>
  </si>
  <si>
    <t>08101 R5190</t>
  </si>
  <si>
    <t>08201 R5190</t>
  </si>
  <si>
    <t>Прочие закупки товаров, работ и услуг для государственных (муниципальных) нужд</t>
  </si>
  <si>
    <t>Муниципальная Программа «Управление муниципальными финансами и муниципальным долгом на 2024-2028 годы</t>
  </si>
  <si>
    <t>Муниципальная программа  «Развитие туризма и благоустройство мест массового отдыха в Селенгинском районе на 2023-2027 годы»</t>
  </si>
  <si>
    <t>Муниципальная Программа «Повышение качества управления муниципальной собственностью и градостроительной деятельностью муниципального образования "Селенгинский район" на 2024-2028 годы</t>
  </si>
  <si>
    <t>Подпрограмма «Повышение качества управления муниципальным имуществом и земельными участками в Селенгинском районе на 2024-2028 годы»</t>
  </si>
  <si>
    <t>Подпрограмма «Градостроительная деятельность по развитию территории Селенгинского района на 2024-2028 годы»</t>
  </si>
  <si>
    <t>Подпрограмма "Развитие дорожной сети в Селенгинском районе  2024-2028 годы"</t>
  </si>
  <si>
    <t>Муниципальная программа «Развитие малого и среднего предпринимательства в Селенгинском районе на 2023-2027 годы"</t>
  </si>
  <si>
    <t>Муниципальная программа «Комплексное развитие сельских территорий в Селенгинском районе на на 2024-2028 годы»</t>
  </si>
  <si>
    <t>Муниципальная Программа «Развитие культуры в Селенгинском районе на 2023 – 2027 годы»</t>
  </si>
  <si>
    <t>Подпрограмма «Развитие библиотечного дела  на 2023 – 2027 годы»</t>
  </si>
  <si>
    <t>Подпрограмма «Организация досуга и народного творчества на 2023 – 2027 годы»</t>
  </si>
  <si>
    <t>Подпрограмма «Развитие художественно-эстетического образования и воспитания на 2023 – 2027 годы»</t>
  </si>
  <si>
    <t>Подпрограмма «Другие вопросы в области культуры на 2023 – 2027 годы»</t>
  </si>
  <si>
    <t>Муниципальная Программа «Развитие физической культуры, спорта и молодежной политики в Селенгинском районе на на 2023 – 2027 годы»</t>
  </si>
  <si>
    <t>Подпрограмма «Развитие физической культуры и спорта на 2023 – 2027 годы»</t>
  </si>
  <si>
    <t>Подпрограмма «Содержание инструкторов по физической культуре и спорту на 2023 – 2027 годы»</t>
  </si>
  <si>
    <t>Подпрограмма «Развитие спорта высших достижений на 2023 – 2027 годы»</t>
  </si>
  <si>
    <t>Подпрограмма «Другие вопросы в области физической культуры и спорта на 2023 – 2027 годы»</t>
  </si>
  <si>
    <t>Подпрограмма «Обеспечение жильем молодых семей на 2023 – 2027 годы»</t>
  </si>
  <si>
    <t xml:space="preserve">Подпрограмма «Развитие молодежной политики в Селенгинском районе на 2023 – 2027 годы»  </t>
  </si>
  <si>
    <t>Подпрограмма "Дошкольное образование в Селенгинском районе  на 2024-2028 годы"</t>
  </si>
  <si>
    <t>Подпрограмма "Общее образование в Селенгинском районе  на 2024-2028 годы"</t>
  </si>
  <si>
    <t>Подпрограмма "Дополнительное образование  в Селенгинском районе  на 2024-2028 годы"</t>
  </si>
  <si>
    <t>Подпрограмма "Детский отдых в Селенгинском районе  на 2024-2028 годы"</t>
  </si>
  <si>
    <t>Подпрограмма "Другие вопросы в области образования в Селенгинском районе  на 2024-2028 годы"</t>
  </si>
  <si>
    <t>Подпрограмма "Семья и дети  на 2024-2028 годы"</t>
  </si>
  <si>
    <t>Муниципальная программа «Старшее поколение на 2023-2027 годы</t>
  </si>
  <si>
    <t>Муниципальная программа «Организация общественных работ на территории муниципального образования "Селенгинский район на 2020-2025 годы"</t>
  </si>
  <si>
    <t>Муниципальная программа «Поддержка сельских и городских инициатив в Селенгинском районе  на 2024-2028 годы»</t>
  </si>
  <si>
    <t>Муниципальная программа "Повышение безопасности дорожного движения в Селенгинском районе» в Селенгинском районе на 2023 – 2027 годы»</t>
  </si>
  <si>
    <t>Муниципальная программа "Формирование комфортной городской среды на территории муниципального образования "Селенгинский район"  на 2024-2028 годы"</t>
  </si>
  <si>
    <t>Муниципальная Программа «Обеспечение безопасности населения от чрезвычайных ситуаций природного и техногенного характера на территории муниципального образования "Селенгинский район" на период 2023-2027 годы»</t>
  </si>
  <si>
    <t>Муниципальная программа " Благоустройство территорий муниципальных образований Селенгинского района на 2021 год и плановый период 2022-2025гг."</t>
  </si>
  <si>
    <t>Муниципальная программа "Профилактика преступлений и иных правонарушений в Селенгинском районе на 2023-2027 годы"</t>
  </si>
  <si>
    <t>Муниципальная программа «Сохранение и развитие бурятского языка в Селенгинском районе на 2023-2027 годы"</t>
  </si>
  <si>
    <t>Муниципальная программа «Комплексные меры противодействия злоупотреблению наркотикам и их незаконному обороту в Селенгинском районе на 2023-2027 годы»</t>
  </si>
  <si>
    <t>Муниципальная программа "Охрана окружающей среды в муниципальном образовании "Селенгинский район" на 2023-2027гг."</t>
  </si>
  <si>
    <t>Муниципальная программа «Развитие образования в Селенгинском районе на 2024-2028 годы"</t>
  </si>
  <si>
    <t>Основное мероприятие "Внесение изменений в документацию территориального планирования и градостроительного зонирования муниципальных образований в Республике Бурятия"</t>
  </si>
  <si>
    <t>04201S2280</t>
  </si>
  <si>
    <t>04201 S2280</t>
  </si>
  <si>
    <t>Субсидия на  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</si>
  <si>
    <t>09301 L0810</t>
  </si>
  <si>
    <t>09301 L2290</t>
  </si>
  <si>
    <t>Субсидия на государственную поддержку организаций, входящих в систему спортивной подготовки</t>
  </si>
  <si>
    <t xml:space="preserve">Субсидия на приобретение спортивного оборудования и инвентаря для проведения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 </t>
  </si>
  <si>
    <t>Софинансирование на предоставление социальных выплат молодым семьям на приобретение (строительство) жилья в рамках основного мероприятия "Обеспечение жильем молодых семей" государственной программы Российской Федерации "Обеспечение доступным и комфортным жильем и коммунальными услугами граждан Российской Федерации" на 2025 год</t>
  </si>
  <si>
    <t>Награждение победителей и призеров республиканского конкурса "Лучшее территориальное общественное самоуправление"</t>
  </si>
  <si>
    <t>14001 74030</t>
  </si>
  <si>
    <t>08101 L5190</t>
  </si>
  <si>
    <t xml:space="preserve"> Поддержка отрасли культуры (Комплектование книжных фондов библиотек муниципальных образований и государственных библиотек городов Москвы и Санкт-Петербурга)	</t>
  </si>
  <si>
    <t>08101 S2160</t>
  </si>
  <si>
    <t>08201 S2160</t>
  </si>
  <si>
    <t>Субсидии автономным учреждениям на финансовое обеспечение государственного (муниципального) задания на оказание государственных (муниципальных) услуг (выполнение работ)</t>
  </si>
  <si>
    <t>08301 S2160</t>
  </si>
  <si>
    <t>08402S2160</t>
  </si>
  <si>
    <t>09102 S2160</t>
  </si>
  <si>
    <t xml:space="preserve">975 </t>
  </si>
  <si>
    <t>09301 S2160</t>
  </si>
  <si>
    <t>09401 S2160</t>
  </si>
  <si>
    <t>Приложение №8</t>
  </si>
  <si>
    <t>от 29 мая 2025    № 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</si>
</sst>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0.00000"/>
  </numFmts>
  <fonts count="22" x14ac:knownFonts="1">
    <font>
      <sz val="10"/>
      <name val="Arial Cyr"/>
      <charset val="204"/>
    </font>
    <font>
      <sz val="10"/>
      <name val="Times New Roman CYR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 CYR"/>
      <family val="1"/>
      <charset val="204"/>
    </font>
    <font>
      <i/>
      <sz val="10"/>
      <name val="Times New Roman CYR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10"/>
      <name val="Times New Roman CYR"/>
      <charset val="204"/>
    </font>
    <font>
      <i/>
      <sz val="10"/>
      <name val="Times New Roman CYR"/>
      <charset val="204"/>
    </font>
    <font>
      <sz val="10"/>
      <name val="Times New Roman CYR"/>
      <charset val="204"/>
    </font>
    <font>
      <sz val="10"/>
      <name val="Arial Cyr"/>
      <charset val="204"/>
    </font>
    <font>
      <b/>
      <i/>
      <sz val="10"/>
      <name val="Times New Roman CYR"/>
      <family val="1"/>
      <charset val="204"/>
    </font>
    <font>
      <i/>
      <sz val="10"/>
      <name val="Times New Roman"/>
      <family val="1"/>
    </font>
    <font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</cellStyleXfs>
  <cellXfs count="118">
    <xf numFmtId="0" fontId="0" fillId="0" borderId="0" xfId="0"/>
    <xf numFmtId="0" fontId="1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49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5" fontId="1" fillId="0" borderId="0" xfId="0" applyNumberFormat="1" applyFont="1" applyAlignment="1">
      <alignment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165" fontId="6" fillId="0" borderId="1" xfId="0" applyNumberFormat="1" applyFont="1" applyBorder="1" applyAlignment="1">
      <alignment horizontal="center" vertical="center" wrapText="1"/>
    </xf>
    <xf numFmtId="0" fontId="1" fillId="3" borderId="0" xfId="0" applyFont="1" applyFill="1" applyAlignment="1">
      <alignment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7" fillId="0" borderId="1" xfId="0" applyFont="1" applyBorder="1" applyAlignment="1">
      <alignment horizontal="left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15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49" fontId="4" fillId="5" borderId="1" xfId="0" applyNumberFormat="1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49" fontId="7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wrapText="1"/>
    </xf>
    <xf numFmtId="165" fontId="1" fillId="0" borderId="0" xfId="1" applyNumberFormat="1" applyFont="1" applyAlignment="1">
      <alignment wrapText="1"/>
    </xf>
    <xf numFmtId="0" fontId="2" fillId="4" borderId="0" xfId="0" applyFont="1" applyFill="1" applyAlignment="1">
      <alignment wrapText="1"/>
    </xf>
    <xf numFmtId="49" fontId="2" fillId="4" borderId="1" xfId="0" applyNumberFormat="1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vertical="center" wrapText="1"/>
    </xf>
    <xf numFmtId="165" fontId="2" fillId="4" borderId="1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6" fillId="0" borderId="0" xfId="0" applyFont="1"/>
    <xf numFmtId="165" fontId="6" fillId="6" borderId="1" xfId="0" applyNumberFormat="1" applyFont="1" applyFill="1" applyBorder="1" applyAlignment="1">
      <alignment horizontal="center" vertical="center" wrapText="1"/>
    </xf>
    <xf numFmtId="165" fontId="7" fillId="6" borderId="1" xfId="0" applyNumberFormat="1" applyFont="1" applyFill="1" applyBorder="1" applyAlignment="1">
      <alignment horizontal="center" vertical="center" wrapText="1"/>
    </xf>
    <xf numFmtId="165" fontId="4" fillId="6" borderId="1" xfId="0" applyNumberFormat="1" applyFont="1" applyFill="1" applyBorder="1" applyAlignment="1">
      <alignment horizontal="center" vertical="center" wrapText="1"/>
    </xf>
    <xf numFmtId="165" fontId="7" fillId="6" borderId="3" xfId="0" applyNumberFormat="1" applyFont="1" applyFill="1" applyBorder="1" applyAlignment="1">
      <alignment horizontal="center" vertical="center" wrapText="1"/>
    </xf>
    <xf numFmtId="165" fontId="4" fillId="6" borderId="3" xfId="0" applyNumberFormat="1" applyFont="1" applyFill="1" applyBorder="1" applyAlignment="1">
      <alignment horizontal="center" vertical="center" wrapText="1"/>
    </xf>
    <xf numFmtId="165" fontId="4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9" fillId="7" borderId="1" xfId="0" applyFont="1" applyFill="1" applyBorder="1" applyAlignment="1">
      <alignment horizontal="left" vertical="center" wrapText="1"/>
    </xf>
    <xf numFmtId="49" fontId="6" fillId="7" borderId="1" xfId="0" applyNumberFormat="1" applyFont="1" applyFill="1" applyBorder="1" applyAlignment="1">
      <alignment horizontal="center" vertical="center" wrapText="1"/>
    </xf>
    <xf numFmtId="0" fontId="1" fillId="7" borderId="0" xfId="0" applyFont="1" applyFill="1" applyAlignment="1">
      <alignment wrapText="1"/>
    </xf>
    <xf numFmtId="49" fontId="7" fillId="7" borderId="1" xfId="0" applyNumberFormat="1" applyFont="1" applyFill="1" applyBorder="1" applyAlignment="1">
      <alignment horizontal="center" vertical="center" wrapText="1"/>
    </xf>
    <xf numFmtId="165" fontId="2" fillId="7" borderId="1" xfId="0" applyNumberFormat="1" applyFont="1" applyFill="1" applyBorder="1" applyAlignment="1">
      <alignment horizontal="center" vertical="center" wrapText="1"/>
    </xf>
    <xf numFmtId="49" fontId="6" fillId="6" borderId="1" xfId="0" applyNumberFormat="1" applyFont="1" applyFill="1" applyBorder="1" applyAlignment="1">
      <alignment horizontal="center" vertical="center" wrapText="1"/>
    </xf>
    <xf numFmtId="49" fontId="2" fillId="7" borderId="1" xfId="0" applyNumberFormat="1" applyFont="1" applyFill="1" applyBorder="1" applyAlignment="1">
      <alignment horizontal="center" vertical="center" wrapText="1"/>
    </xf>
    <xf numFmtId="165" fontId="6" fillId="6" borderId="1" xfId="0" applyNumberFormat="1" applyFont="1" applyFill="1" applyBorder="1" applyAlignment="1">
      <alignment horizontal="center" vertical="center"/>
    </xf>
    <xf numFmtId="165" fontId="17" fillId="0" borderId="1" xfId="0" applyNumberFormat="1" applyFont="1" applyBorder="1" applyAlignment="1">
      <alignment horizontal="center" vertical="center" wrapText="1"/>
    </xf>
    <xf numFmtId="165" fontId="17" fillId="0" borderId="0" xfId="0" applyNumberFormat="1" applyFont="1" applyAlignment="1">
      <alignment horizontal="center" vertical="center" wrapText="1"/>
    </xf>
    <xf numFmtId="0" fontId="1" fillId="6" borderId="0" xfId="0" applyFont="1" applyFill="1" applyAlignment="1">
      <alignment wrapText="1"/>
    </xf>
    <xf numFmtId="0" fontId="4" fillId="6" borderId="1" xfId="0" applyFont="1" applyFill="1" applyBorder="1" applyAlignment="1">
      <alignment wrapText="1"/>
    </xf>
    <xf numFmtId="49" fontId="4" fillId="6" borderId="1" xfId="0" applyNumberFormat="1" applyFont="1" applyFill="1" applyBorder="1" applyAlignment="1">
      <alignment horizontal="center" vertical="center" wrapText="1"/>
    </xf>
    <xf numFmtId="0" fontId="11" fillId="6" borderId="0" xfId="0" applyFont="1" applyFill="1" applyAlignment="1">
      <alignment wrapText="1"/>
    </xf>
    <xf numFmtId="0" fontId="5" fillId="2" borderId="4" xfId="0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0" fontId="19" fillId="0" borderId="0" xfId="0" applyFont="1" applyAlignment="1">
      <alignment wrapText="1"/>
    </xf>
    <xf numFmtId="0" fontId="9" fillId="2" borderId="1" xfId="0" applyFont="1" applyFill="1" applyBorder="1" applyAlignment="1">
      <alignment horizontal="left" vertical="center" wrapText="1"/>
    </xf>
    <xf numFmtId="0" fontId="10" fillId="7" borderId="0" xfId="0" applyFont="1" applyFill="1" applyAlignment="1">
      <alignment wrapText="1"/>
    </xf>
    <xf numFmtId="0" fontId="4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vertical="top" wrapText="1"/>
    </xf>
    <xf numFmtId="49" fontId="20" fillId="0" borderId="1" xfId="0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165" fontId="20" fillId="0" borderId="1" xfId="0" applyNumberFormat="1" applyFont="1" applyBorder="1" applyAlignment="1">
      <alignment horizontal="center" vertical="center" wrapText="1"/>
    </xf>
    <xf numFmtId="165" fontId="2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wrapText="1"/>
    </xf>
    <xf numFmtId="49" fontId="7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/>
    <xf numFmtId="165" fontId="7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165" fontId="2" fillId="6" borderId="1" xfId="0" applyNumberFormat="1" applyFont="1" applyFill="1" applyBorder="1" applyAlignment="1">
      <alignment horizontal="center" vertical="center" wrapText="1"/>
    </xf>
    <xf numFmtId="0" fontId="11" fillId="7" borderId="0" xfId="0" applyFont="1" applyFill="1" applyAlignment="1">
      <alignment wrapText="1"/>
    </xf>
    <xf numFmtId="0" fontId="4" fillId="6" borderId="1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wrapText="1"/>
    </xf>
    <xf numFmtId="0" fontId="6" fillId="6" borderId="1" xfId="0" applyFont="1" applyFill="1" applyBorder="1" applyAlignment="1">
      <alignment horizontal="left" wrapText="1"/>
    </xf>
    <xf numFmtId="0" fontId="6" fillId="0" borderId="0" xfId="0" applyFont="1" applyAlignment="1">
      <alignment horizontal="right"/>
    </xf>
    <xf numFmtId="0" fontId="12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2" fillId="0" borderId="1" xfId="0" applyFont="1" applyBorder="1" applyAlignment="1">
      <alignment horizontal="center" vertical="center" wrapText="1"/>
    </xf>
  </cellXfs>
  <cellStyles count="7">
    <cellStyle name="Обычный" xfId="0" builtinId="0"/>
    <cellStyle name="Финансовый" xfId="1" builtinId="3"/>
    <cellStyle name="Финансовый 2" xfId="2" xr:uid="{00000000-0005-0000-0000-000002000000}"/>
    <cellStyle name="Финансовый 2 2" xfId="6" xr:uid="{00000000-0005-0000-0000-000003000000}"/>
    <cellStyle name="Финансовый 2 3" xfId="4" xr:uid="{00000000-0005-0000-0000-000004000000}"/>
    <cellStyle name="Финансовый 3" xfId="5" xr:uid="{00000000-0005-0000-0000-000005000000}"/>
    <cellStyle name="Финансовый 4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usernames" Target="revisions/userNames1.xml"/></Relationships>
</file>

<file path=xl/revisions/_rels/revisionHeaders.xml.rels><?xml version="1.0" encoding="UTF-8" standalone="yes"?>
<Relationships xmlns="http://schemas.openxmlformats.org/package/2006/relationships"><Relationship Id="rId231" Type="http://schemas.openxmlformats.org/officeDocument/2006/relationships/revisionLog" Target="revisionLog50.xml"/><Relationship Id="rId252" Type="http://schemas.openxmlformats.org/officeDocument/2006/relationships/revisionLog" Target="revisionLog71.xml"/><Relationship Id="rId273" Type="http://schemas.openxmlformats.org/officeDocument/2006/relationships/revisionLog" Target="revisionLog92.xml"/><Relationship Id="rId294" Type="http://schemas.openxmlformats.org/officeDocument/2006/relationships/revisionLog" Target="revisionLog112.xml"/><Relationship Id="rId299" Type="http://schemas.openxmlformats.org/officeDocument/2006/relationships/revisionLog" Target="revisionLog117.xml"/><Relationship Id="rId303" Type="http://schemas.openxmlformats.org/officeDocument/2006/relationships/revisionLog" Target="revisionLog11.xml"/><Relationship Id="rId308" Type="http://schemas.openxmlformats.org/officeDocument/2006/relationships/revisionLog" Target="revisionLog126.xml"/><Relationship Id="rId324" Type="http://schemas.openxmlformats.org/officeDocument/2006/relationships/revisionLog" Target="revisionLog141.xml"/><Relationship Id="rId191" Type="http://schemas.openxmlformats.org/officeDocument/2006/relationships/revisionLog" Target="revisionLog13.xml"/><Relationship Id="rId196" Type="http://schemas.openxmlformats.org/officeDocument/2006/relationships/revisionLog" Target="revisionLog111.xml"/><Relationship Id="rId200" Type="http://schemas.openxmlformats.org/officeDocument/2006/relationships/revisionLog" Target="revisionLog21.xml"/><Relationship Id="rId205" Type="http://schemas.openxmlformats.org/officeDocument/2006/relationships/revisionLog" Target="revisionLog26.xml"/><Relationship Id="rId226" Type="http://schemas.openxmlformats.org/officeDocument/2006/relationships/revisionLog" Target="revisionLog45.xml"/><Relationship Id="rId247" Type="http://schemas.openxmlformats.org/officeDocument/2006/relationships/revisionLog" Target="revisionLog66.xml"/><Relationship Id="rId221" Type="http://schemas.openxmlformats.org/officeDocument/2006/relationships/revisionLog" Target="revisionLog40.xml"/><Relationship Id="rId242" Type="http://schemas.openxmlformats.org/officeDocument/2006/relationships/revisionLog" Target="revisionLog61.xml"/><Relationship Id="rId263" Type="http://schemas.openxmlformats.org/officeDocument/2006/relationships/revisionLog" Target="revisionLog82.xml"/><Relationship Id="rId268" Type="http://schemas.openxmlformats.org/officeDocument/2006/relationships/revisionLog" Target="revisionLog87.xml"/><Relationship Id="rId284" Type="http://schemas.openxmlformats.org/officeDocument/2006/relationships/revisionLog" Target="revisionLog102.xml"/><Relationship Id="rId289" Type="http://schemas.openxmlformats.org/officeDocument/2006/relationships/revisionLog" Target="revisionLog107.xml"/><Relationship Id="rId319" Type="http://schemas.openxmlformats.org/officeDocument/2006/relationships/revisionLog" Target="revisionLog137.xml"/><Relationship Id="rId314" Type="http://schemas.openxmlformats.org/officeDocument/2006/relationships/revisionLog" Target="revisionLog132.xml"/><Relationship Id="rId181" Type="http://schemas.openxmlformats.org/officeDocument/2006/relationships/revisionLog" Target="revisionLog2.xml"/><Relationship Id="rId186" Type="http://schemas.openxmlformats.org/officeDocument/2006/relationships/revisionLog" Target="revisionLog8.xml"/><Relationship Id="rId216" Type="http://schemas.openxmlformats.org/officeDocument/2006/relationships/revisionLog" Target="revisionLog37.xml"/><Relationship Id="rId237" Type="http://schemas.openxmlformats.org/officeDocument/2006/relationships/revisionLog" Target="revisionLog56.xml"/><Relationship Id="rId211" Type="http://schemas.openxmlformats.org/officeDocument/2006/relationships/revisionLog" Target="revisionLog32.xml"/><Relationship Id="rId232" Type="http://schemas.openxmlformats.org/officeDocument/2006/relationships/revisionLog" Target="revisionLog51.xml"/><Relationship Id="rId253" Type="http://schemas.openxmlformats.org/officeDocument/2006/relationships/revisionLog" Target="revisionLog72.xml"/><Relationship Id="rId258" Type="http://schemas.openxmlformats.org/officeDocument/2006/relationships/revisionLog" Target="revisionLog77.xml"/><Relationship Id="rId274" Type="http://schemas.openxmlformats.org/officeDocument/2006/relationships/revisionLog" Target="revisionLog93.xml"/><Relationship Id="rId279" Type="http://schemas.openxmlformats.org/officeDocument/2006/relationships/revisionLog" Target="revisionLog98.xml"/><Relationship Id="rId295" Type="http://schemas.openxmlformats.org/officeDocument/2006/relationships/revisionLog" Target="revisionLog113.xml"/><Relationship Id="rId309" Type="http://schemas.openxmlformats.org/officeDocument/2006/relationships/revisionLog" Target="revisionLog127.xml"/><Relationship Id="rId290" Type="http://schemas.openxmlformats.org/officeDocument/2006/relationships/revisionLog" Target="revisionLog108.xml"/><Relationship Id="rId304" Type="http://schemas.openxmlformats.org/officeDocument/2006/relationships/revisionLog" Target="revisionLog12.xml"/><Relationship Id="rId320" Type="http://schemas.openxmlformats.org/officeDocument/2006/relationships/revisionLog" Target="revisionLog138.xml"/><Relationship Id="rId192" Type="http://schemas.openxmlformats.org/officeDocument/2006/relationships/revisionLog" Target="revisionLog14.xml"/><Relationship Id="rId197" Type="http://schemas.openxmlformats.org/officeDocument/2006/relationships/revisionLog" Target="revisionLog18.xml"/><Relationship Id="rId206" Type="http://schemas.openxmlformats.org/officeDocument/2006/relationships/revisionLog" Target="revisionLog27.xml"/><Relationship Id="rId227" Type="http://schemas.openxmlformats.org/officeDocument/2006/relationships/revisionLog" Target="revisionLog46.xml"/><Relationship Id="rId201" Type="http://schemas.openxmlformats.org/officeDocument/2006/relationships/revisionLog" Target="revisionLog22.xml"/><Relationship Id="rId222" Type="http://schemas.openxmlformats.org/officeDocument/2006/relationships/revisionLog" Target="revisionLog41.xml"/><Relationship Id="rId243" Type="http://schemas.openxmlformats.org/officeDocument/2006/relationships/revisionLog" Target="revisionLog62.xml"/><Relationship Id="rId248" Type="http://schemas.openxmlformats.org/officeDocument/2006/relationships/revisionLog" Target="revisionLog67.xml"/><Relationship Id="rId264" Type="http://schemas.openxmlformats.org/officeDocument/2006/relationships/revisionLog" Target="revisionLog83.xml"/><Relationship Id="rId269" Type="http://schemas.openxmlformats.org/officeDocument/2006/relationships/revisionLog" Target="revisionLog88.xml"/><Relationship Id="rId285" Type="http://schemas.openxmlformats.org/officeDocument/2006/relationships/revisionLog" Target="revisionLog103.xml"/><Relationship Id="rId214" Type="http://schemas.openxmlformats.org/officeDocument/2006/relationships/revisionLog" Target="revisionLog35.xml"/><Relationship Id="rId230" Type="http://schemas.openxmlformats.org/officeDocument/2006/relationships/revisionLog" Target="revisionLog49.xml"/><Relationship Id="rId235" Type="http://schemas.openxmlformats.org/officeDocument/2006/relationships/revisionLog" Target="revisionLog54.xml"/><Relationship Id="rId251" Type="http://schemas.openxmlformats.org/officeDocument/2006/relationships/revisionLog" Target="revisionLog70.xml"/><Relationship Id="rId256" Type="http://schemas.openxmlformats.org/officeDocument/2006/relationships/revisionLog" Target="revisionLog75.xml"/><Relationship Id="rId277" Type="http://schemas.openxmlformats.org/officeDocument/2006/relationships/revisionLog" Target="revisionLog96.xml"/><Relationship Id="rId298" Type="http://schemas.openxmlformats.org/officeDocument/2006/relationships/revisionLog" Target="revisionLog116.xml"/><Relationship Id="rId280" Type="http://schemas.openxmlformats.org/officeDocument/2006/relationships/revisionLog" Target="revisionLog99.xml"/><Relationship Id="rId272" Type="http://schemas.openxmlformats.org/officeDocument/2006/relationships/revisionLog" Target="revisionLog91.xml"/><Relationship Id="rId293" Type="http://schemas.openxmlformats.org/officeDocument/2006/relationships/revisionLog" Target="revisionLog110.xml"/><Relationship Id="rId302" Type="http://schemas.openxmlformats.org/officeDocument/2006/relationships/revisionLog" Target="revisionLog120.xml"/><Relationship Id="rId307" Type="http://schemas.openxmlformats.org/officeDocument/2006/relationships/revisionLog" Target="revisionLog125.xml"/><Relationship Id="rId310" Type="http://schemas.openxmlformats.org/officeDocument/2006/relationships/revisionLog" Target="revisionLog128.xml"/><Relationship Id="rId315" Type="http://schemas.openxmlformats.org/officeDocument/2006/relationships/revisionLog" Target="revisionLog133.xml"/><Relationship Id="rId323" Type="http://schemas.openxmlformats.org/officeDocument/2006/relationships/revisionLog" Target="revisionLog140.xml"/><Relationship Id="rId182" Type="http://schemas.openxmlformats.org/officeDocument/2006/relationships/revisionLog" Target="revisionLog3.xml"/><Relationship Id="rId187" Type="http://schemas.openxmlformats.org/officeDocument/2006/relationships/revisionLog" Target="revisionLog121.xml"/><Relationship Id="rId217" Type="http://schemas.openxmlformats.org/officeDocument/2006/relationships/revisionLog" Target="revisionLog38.xml"/><Relationship Id="rId179" Type="http://schemas.openxmlformats.org/officeDocument/2006/relationships/revisionLog" Target="revisionLog1111.xml"/><Relationship Id="rId195" Type="http://schemas.openxmlformats.org/officeDocument/2006/relationships/revisionLog" Target="revisionLog17.xml"/><Relationship Id="rId209" Type="http://schemas.openxmlformats.org/officeDocument/2006/relationships/revisionLog" Target="revisionLog30.xml"/><Relationship Id="rId212" Type="http://schemas.openxmlformats.org/officeDocument/2006/relationships/revisionLog" Target="revisionLog33.xml"/><Relationship Id="rId233" Type="http://schemas.openxmlformats.org/officeDocument/2006/relationships/revisionLog" Target="revisionLog52.xml"/><Relationship Id="rId238" Type="http://schemas.openxmlformats.org/officeDocument/2006/relationships/revisionLog" Target="revisionLog57.xml"/><Relationship Id="rId254" Type="http://schemas.openxmlformats.org/officeDocument/2006/relationships/revisionLog" Target="revisionLog73.xml"/><Relationship Id="rId259" Type="http://schemas.openxmlformats.org/officeDocument/2006/relationships/revisionLog" Target="revisionLog78.xml"/><Relationship Id="rId190" Type="http://schemas.openxmlformats.org/officeDocument/2006/relationships/revisionLog" Target="revisionLog1211.xml"/><Relationship Id="rId204" Type="http://schemas.openxmlformats.org/officeDocument/2006/relationships/revisionLog" Target="revisionLog25.xml"/><Relationship Id="rId220" Type="http://schemas.openxmlformats.org/officeDocument/2006/relationships/revisionLog" Target="revisionLog39.xml"/><Relationship Id="rId225" Type="http://schemas.openxmlformats.org/officeDocument/2006/relationships/revisionLog" Target="revisionLog44.xml"/><Relationship Id="rId241" Type="http://schemas.openxmlformats.org/officeDocument/2006/relationships/revisionLog" Target="revisionLog60.xml"/><Relationship Id="rId246" Type="http://schemas.openxmlformats.org/officeDocument/2006/relationships/revisionLog" Target="revisionLog65.xml"/><Relationship Id="rId267" Type="http://schemas.openxmlformats.org/officeDocument/2006/relationships/revisionLog" Target="revisionLog86.xml"/><Relationship Id="rId288" Type="http://schemas.openxmlformats.org/officeDocument/2006/relationships/revisionLog" Target="revisionLog106.xml"/><Relationship Id="rId270" Type="http://schemas.openxmlformats.org/officeDocument/2006/relationships/revisionLog" Target="revisionLog89.xml"/><Relationship Id="rId275" Type="http://schemas.openxmlformats.org/officeDocument/2006/relationships/revisionLog" Target="revisionLog94.xml"/><Relationship Id="rId291" Type="http://schemas.openxmlformats.org/officeDocument/2006/relationships/revisionLog" Target="revisionLog122.xml"/><Relationship Id="rId296" Type="http://schemas.openxmlformats.org/officeDocument/2006/relationships/revisionLog" Target="revisionLog114.xml"/><Relationship Id="rId262" Type="http://schemas.openxmlformats.org/officeDocument/2006/relationships/revisionLog" Target="revisionLog81.xml"/><Relationship Id="rId283" Type="http://schemas.openxmlformats.org/officeDocument/2006/relationships/revisionLog" Target="revisionLog1221.xml"/><Relationship Id="rId300" Type="http://schemas.openxmlformats.org/officeDocument/2006/relationships/revisionLog" Target="revisionLog118.xml"/><Relationship Id="rId305" Type="http://schemas.openxmlformats.org/officeDocument/2006/relationships/revisionLog" Target="revisionLog123.xml"/><Relationship Id="rId313" Type="http://schemas.openxmlformats.org/officeDocument/2006/relationships/revisionLog" Target="revisionLog131.xml"/><Relationship Id="rId318" Type="http://schemas.openxmlformats.org/officeDocument/2006/relationships/revisionLog" Target="revisionLog136.xml"/><Relationship Id="rId185" Type="http://schemas.openxmlformats.org/officeDocument/2006/relationships/revisionLog" Target="revisionLog7.xml"/><Relationship Id="rId198" Type="http://schemas.openxmlformats.org/officeDocument/2006/relationships/revisionLog" Target="revisionLog19.xml"/><Relationship Id="rId321" Type="http://schemas.openxmlformats.org/officeDocument/2006/relationships/revisionLog" Target="revisionLog1.xml"/><Relationship Id="rId180" Type="http://schemas.openxmlformats.org/officeDocument/2006/relationships/revisionLog" Target="revisionLog4.xml"/><Relationship Id="rId193" Type="http://schemas.openxmlformats.org/officeDocument/2006/relationships/revisionLog" Target="revisionLog151.xml"/><Relationship Id="rId202" Type="http://schemas.openxmlformats.org/officeDocument/2006/relationships/revisionLog" Target="revisionLog23.xml"/><Relationship Id="rId207" Type="http://schemas.openxmlformats.org/officeDocument/2006/relationships/revisionLog" Target="revisionLog28.xml"/><Relationship Id="rId210" Type="http://schemas.openxmlformats.org/officeDocument/2006/relationships/revisionLog" Target="revisionLog31.xml"/><Relationship Id="rId215" Type="http://schemas.openxmlformats.org/officeDocument/2006/relationships/revisionLog" Target="revisionLog36.xml"/><Relationship Id="rId223" Type="http://schemas.openxmlformats.org/officeDocument/2006/relationships/revisionLog" Target="revisionLog42.xml"/><Relationship Id="rId228" Type="http://schemas.openxmlformats.org/officeDocument/2006/relationships/revisionLog" Target="revisionLog47.xml"/><Relationship Id="rId236" Type="http://schemas.openxmlformats.org/officeDocument/2006/relationships/revisionLog" Target="revisionLog55.xml"/><Relationship Id="rId244" Type="http://schemas.openxmlformats.org/officeDocument/2006/relationships/revisionLog" Target="revisionLog63.xml"/><Relationship Id="rId249" Type="http://schemas.openxmlformats.org/officeDocument/2006/relationships/revisionLog" Target="revisionLog68.xml"/><Relationship Id="rId257" Type="http://schemas.openxmlformats.org/officeDocument/2006/relationships/revisionLog" Target="revisionLog76.xml"/><Relationship Id="rId278" Type="http://schemas.openxmlformats.org/officeDocument/2006/relationships/revisionLog" Target="revisionLog97.xml"/><Relationship Id="rId260" Type="http://schemas.openxmlformats.org/officeDocument/2006/relationships/revisionLog" Target="revisionLog79.xml"/><Relationship Id="rId265" Type="http://schemas.openxmlformats.org/officeDocument/2006/relationships/revisionLog" Target="revisionLog84.xml"/><Relationship Id="rId281" Type="http://schemas.openxmlformats.org/officeDocument/2006/relationships/revisionLog" Target="revisionLog100.xml"/><Relationship Id="rId286" Type="http://schemas.openxmlformats.org/officeDocument/2006/relationships/revisionLog" Target="revisionLog104.xml"/><Relationship Id="rId316" Type="http://schemas.openxmlformats.org/officeDocument/2006/relationships/revisionLog" Target="revisionLog134.xml"/><Relationship Id="rId188" Type="http://schemas.openxmlformats.org/officeDocument/2006/relationships/revisionLog" Target="revisionLog9.xml"/><Relationship Id="rId311" Type="http://schemas.openxmlformats.org/officeDocument/2006/relationships/revisionLog" Target="revisionLog129.xml"/><Relationship Id="rId183" Type="http://schemas.openxmlformats.org/officeDocument/2006/relationships/revisionLog" Target="revisionLog5.xml"/><Relationship Id="rId213" Type="http://schemas.openxmlformats.org/officeDocument/2006/relationships/revisionLog" Target="revisionLog34.xml"/><Relationship Id="rId218" Type="http://schemas.openxmlformats.org/officeDocument/2006/relationships/revisionLog" Target="revisionLog12211.xml"/><Relationship Id="rId234" Type="http://schemas.openxmlformats.org/officeDocument/2006/relationships/revisionLog" Target="revisionLog53.xml"/><Relationship Id="rId239" Type="http://schemas.openxmlformats.org/officeDocument/2006/relationships/revisionLog" Target="revisionLog58.xml"/><Relationship Id="rId250" Type="http://schemas.openxmlformats.org/officeDocument/2006/relationships/revisionLog" Target="revisionLog69.xml"/><Relationship Id="rId255" Type="http://schemas.openxmlformats.org/officeDocument/2006/relationships/revisionLog" Target="revisionLog74.xml"/><Relationship Id="rId271" Type="http://schemas.openxmlformats.org/officeDocument/2006/relationships/revisionLog" Target="revisionLog90.xml"/><Relationship Id="rId276" Type="http://schemas.openxmlformats.org/officeDocument/2006/relationships/revisionLog" Target="revisionLog95.xml"/><Relationship Id="rId292" Type="http://schemas.openxmlformats.org/officeDocument/2006/relationships/revisionLog" Target="revisionLog109.xml"/><Relationship Id="rId297" Type="http://schemas.openxmlformats.org/officeDocument/2006/relationships/revisionLog" Target="revisionLog115.xml"/><Relationship Id="rId306" Type="http://schemas.openxmlformats.org/officeDocument/2006/relationships/revisionLog" Target="revisionLog124.xml"/><Relationship Id="rId178" Type="http://schemas.openxmlformats.org/officeDocument/2006/relationships/revisionLog" Target="revisionLog11111.xml"/><Relationship Id="rId301" Type="http://schemas.openxmlformats.org/officeDocument/2006/relationships/revisionLog" Target="revisionLog119.xml"/><Relationship Id="rId322" Type="http://schemas.openxmlformats.org/officeDocument/2006/relationships/revisionLog" Target="revisionLog139.xml"/><Relationship Id="rId194" Type="http://schemas.openxmlformats.org/officeDocument/2006/relationships/revisionLog" Target="revisionLog16.xml"/><Relationship Id="rId199" Type="http://schemas.openxmlformats.org/officeDocument/2006/relationships/revisionLog" Target="revisionLog20.xml"/><Relationship Id="rId203" Type="http://schemas.openxmlformats.org/officeDocument/2006/relationships/revisionLog" Target="revisionLog24.xml"/><Relationship Id="rId208" Type="http://schemas.openxmlformats.org/officeDocument/2006/relationships/revisionLog" Target="revisionLog29.xml"/><Relationship Id="rId229" Type="http://schemas.openxmlformats.org/officeDocument/2006/relationships/revisionLog" Target="revisionLog48.xml"/><Relationship Id="rId224" Type="http://schemas.openxmlformats.org/officeDocument/2006/relationships/revisionLog" Target="revisionLog43.xml"/><Relationship Id="rId240" Type="http://schemas.openxmlformats.org/officeDocument/2006/relationships/revisionLog" Target="revisionLog59.xml"/><Relationship Id="rId245" Type="http://schemas.openxmlformats.org/officeDocument/2006/relationships/revisionLog" Target="revisionLog64.xml"/><Relationship Id="rId261" Type="http://schemas.openxmlformats.org/officeDocument/2006/relationships/revisionLog" Target="revisionLog80.xml"/><Relationship Id="rId266" Type="http://schemas.openxmlformats.org/officeDocument/2006/relationships/revisionLog" Target="revisionLog85.xml"/><Relationship Id="rId287" Type="http://schemas.openxmlformats.org/officeDocument/2006/relationships/revisionLog" Target="revisionLog105.xml"/><Relationship Id="rId282" Type="http://schemas.openxmlformats.org/officeDocument/2006/relationships/revisionLog" Target="revisionLog101.xml"/><Relationship Id="rId312" Type="http://schemas.openxmlformats.org/officeDocument/2006/relationships/revisionLog" Target="revisionLog130.xml"/><Relationship Id="rId317" Type="http://schemas.openxmlformats.org/officeDocument/2006/relationships/revisionLog" Target="revisionLog135.xml"/><Relationship Id="rId184" Type="http://schemas.openxmlformats.org/officeDocument/2006/relationships/revisionLog" Target="revisionLog6.xml"/><Relationship Id="rId189" Type="http://schemas.openxmlformats.org/officeDocument/2006/relationships/revisionLog" Target="revisionLog10.xml"/><Relationship Id="rId219" Type="http://schemas.openxmlformats.org/officeDocument/2006/relationships/revisionLog" Target="revisionLog1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4C7894E-3B01-4D70-8CEB-080ED99384A0}" diskRevisions="1" revisionId="6669" version="288">
  <header guid="{20CAC57B-1E8C-442B-B5EF-BA45056225ED}" dateTime="2023-03-14T15:31:30" maxSheetId="2" userName="Пользователь" r:id="rId178" minRId="3224" maxRId="3560">
    <sheetIdMap count="1">
      <sheetId val="1"/>
    </sheetIdMap>
  </header>
  <header guid="{F7CA1AE0-FA76-4A00-9CEF-2C9B09471388}" dateTime="2023-03-14T15:51:05" maxSheetId="2" userName="Ольга Владимировна" r:id="rId179" minRId="3563" maxRId="3564">
    <sheetIdMap count="1">
      <sheetId val="1"/>
    </sheetIdMap>
  </header>
  <header guid="{3E708BAE-B2E9-41F6-B3F2-70A296FA370E}" dateTime="2023-03-24T10:00:03" maxSheetId="2" userName="Пользователь" r:id="rId180" minRId="3565">
    <sheetIdMap count="1">
      <sheetId val="1"/>
    </sheetIdMap>
  </header>
  <header guid="{074C6514-365B-41C5-A154-A65C9CE87C23}" dateTime="2023-06-19T14:01:56" maxSheetId="2" userName="Пользователь" r:id="rId181" minRId="3568" maxRId="3686">
    <sheetIdMap count="1">
      <sheetId val="1"/>
    </sheetIdMap>
  </header>
  <header guid="{8925F3AC-8297-4FCE-9FB7-E396C525819F}" dateTime="2023-06-19T14:41:04" maxSheetId="2" userName="Пользователь" r:id="rId182" minRId="3687" maxRId="3808">
    <sheetIdMap count="1">
      <sheetId val="1"/>
    </sheetIdMap>
  </header>
  <header guid="{CA9381FA-3678-4EFE-B17E-FD85B02B2E5E}" dateTime="2023-06-19T15:31:19" maxSheetId="2" userName="Пользователь" r:id="rId183" minRId="3809" maxRId="4013">
    <sheetIdMap count="1">
      <sheetId val="1"/>
    </sheetIdMap>
  </header>
  <header guid="{7DBF28CA-E6BC-400C-B54C-C14A1E4B2A5A}" dateTime="2023-06-19T15:45:12" maxSheetId="2" userName="Пользователь" r:id="rId184" minRId="4014" maxRId="4084">
    <sheetIdMap count="1">
      <sheetId val="1"/>
    </sheetIdMap>
  </header>
  <header guid="{D535CE8D-4D61-497C-B345-4291D1290670}" dateTime="2023-06-19T15:57:06" maxSheetId="2" userName="Пользователь" r:id="rId185" minRId="4085" maxRId="4176">
    <sheetIdMap count="1">
      <sheetId val="1"/>
    </sheetIdMap>
  </header>
  <header guid="{20DDA6AD-B8DA-40C8-8B69-107B67E542AD}" dateTime="2023-06-19T16:00:48" maxSheetId="2" userName="Пользователь" r:id="rId186" minRId="4177" maxRId="4189">
    <sheetIdMap count="1">
      <sheetId val="1"/>
    </sheetIdMap>
  </header>
  <header guid="{862ECDF8-63F8-4372-BE68-3C82D4342207}" dateTime="2023-06-20T09:43:40" maxSheetId="2" userName="Ольга Владимировна" r:id="rId187" minRId="4190">
    <sheetIdMap count="1">
      <sheetId val="1"/>
    </sheetIdMap>
  </header>
  <header guid="{B344906B-C3F9-4296-B445-BC4ADE6F4752}" dateTime="2023-06-29T08:41:56" maxSheetId="2" userName="Пользователь" r:id="rId188" minRId="4191" maxRId="4219">
    <sheetIdMap count="1">
      <sheetId val="1"/>
    </sheetIdMap>
  </header>
  <header guid="{93008B7A-79B5-47DF-AA5E-173CC9426978}" dateTime="2023-06-29T13:33:44" maxSheetId="2" userName="Пользователь" r:id="rId189" minRId="4220" maxRId="4222">
    <sheetIdMap count="1">
      <sheetId val="1"/>
    </sheetIdMap>
  </header>
  <header guid="{98F8F103-0DC7-421C-9F3D-34093F97106D}" dateTime="2023-06-29T16:51:36" maxSheetId="2" userName="Пользователь" r:id="rId190" minRId="4223">
    <sheetIdMap count="1">
      <sheetId val="1"/>
    </sheetIdMap>
  </header>
  <header guid="{9CF921B7-E6AA-406E-84DE-1DB9E48FA89B}" dateTime="2023-10-05T15:49:04" maxSheetId="2" userName="Пользователь" r:id="rId191" minRId="4224" maxRId="4375">
    <sheetIdMap count="1">
      <sheetId val="1"/>
    </sheetIdMap>
  </header>
  <header guid="{626D7347-A91D-4D7A-B042-7C945EF601EF}" dateTime="2023-10-05T15:57:49" maxSheetId="2" userName="Пользователь" r:id="rId192" minRId="4378" maxRId="4440">
    <sheetIdMap count="1">
      <sheetId val="1"/>
    </sheetIdMap>
  </header>
  <header guid="{95EB88B5-2B95-45E6-8EE0-95435377043A}" dateTime="2023-10-05T16:11:20" maxSheetId="2" userName="Пользователь" r:id="rId193" minRId="4441" maxRId="4550">
    <sheetIdMap count="1">
      <sheetId val="1"/>
    </sheetIdMap>
  </header>
  <header guid="{BE5CE7E6-1787-45F1-BD13-A5DCB879093F}" dateTime="2023-10-05T16:15:15" maxSheetId="2" userName="Пользователь" r:id="rId194" minRId="4551" maxRId="4596">
    <sheetIdMap count="1">
      <sheetId val="1"/>
    </sheetIdMap>
  </header>
  <header guid="{462A099A-0EC4-4642-92B2-E88525871075}" dateTime="2023-10-05T16:27:36" maxSheetId="2" userName="Пользователь" r:id="rId195" minRId="4597" maxRId="4616">
    <sheetIdMap count="1">
      <sheetId val="1"/>
    </sheetIdMap>
  </header>
  <header guid="{BB8A60A6-6C4D-4DE6-BCE5-06CA1F0A3BE6}" dateTime="2023-10-06T08:02:26" maxSheetId="2" userName="Ольга Владимировна" r:id="rId196" minRId="4617">
    <sheetIdMap count="1">
      <sheetId val="1"/>
    </sheetIdMap>
  </header>
  <header guid="{3434A655-F064-493E-B337-ADB13A69699C}" dateTime="2023-10-18T11:31:58" maxSheetId="2" userName="Пользователь" r:id="rId197" minRId="4618">
    <sheetIdMap count="1">
      <sheetId val="1"/>
    </sheetIdMap>
  </header>
  <header guid="{4560F939-363F-468D-813F-BD83075DAA5B}" dateTime="2023-10-18T11:35:04" maxSheetId="2" userName="Пользователь" r:id="rId198" minRId="4619">
    <sheetIdMap count="1">
      <sheetId val="1"/>
    </sheetIdMap>
  </header>
  <header guid="{8D51EF90-271D-4C94-9403-D15270F65ACB}" dateTime="2023-10-18T11:44:04" maxSheetId="2" userName="Пользователь" r:id="rId199" minRId="4620" maxRId="4634">
    <sheetIdMap count="1">
      <sheetId val="1"/>
    </sheetIdMap>
  </header>
  <header guid="{F02B7CB0-B805-42E9-867C-6F42469B70DA}" dateTime="2023-10-18T13:22:11" maxSheetId="2" userName="Пользователь" r:id="rId200" minRId="4635" maxRId="4655">
    <sheetIdMap count="1">
      <sheetId val="1"/>
    </sheetIdMap>
  </header>
  <header guid="{F48AC5B9-D848-4980-9BC5-491F83D73DF1}" dateTime="2023-10-18T13:23:33" maxSheetId="2" userName="Пользователь" r:id="rId201" minRId="4656" maxRId="4685">
    <sheetIdMap count="1">
      <sheetId val="1"/>
    </sheetIdMap>
  </header>
  <header guid="{67460C89-F4CF-497C-8449-748358D5F6D5}" dateTime="2023-10-18T13:24:27" maxSheetId="2" userName="Пользователь" r:id="rId202" minRId="4686" maxRId="4687">
    <sheetIdMap count="1">
      <sheetId val="1"/>
    </sheetIdMap>
  </header>
  <header guid="{A3414696-7757-4DF6-AE3E-6DA1703D6BB7}" dateTime="2023-10-18T13:24:38" maxSheetId="2" userName="Пользователь" r:id="rId203" minRId="4690">
    <sheetIdMap count="1">
      <sheetId val="1"/>
    </sheetIdMap>
  </header>
  <header guid="{8A23FA35-443E-406F-BC39-D02A9BF07E9F}" dateTime="2023-10-18T13:47:27" maxSheetId="2" userName="Пользователь" r:id="rId204" minRId="4691" maxRId="4697">
    <sheetIdMap count="1">
      <sheetId val="1"/>
    </sheetIdMap>
  </header>
  <header guid="{C0E9908F-4516-4FFE-8B3E-523433524304}" dateTime="2023-10-18T13:55:59" maxSheetId="2" userName="Пользователь" r:id="rId205" minRId="4698">
    <sheetIdMap count="1">
      <sheetId val="1"/>
    </sheetIdMap>
  </header>
  <header guid="{59D90657-92C0-48B2-BC7F-07F0FD7835DB}" dateTime="2023-10-26T11:19:42" maxSheetId="2" userName="Пользователь" r:id="rId206" minRId="4699" maxRId="4758">
    <sheetIdMap count="1">
      <sheetId val="1"/>
    </sheetIdMap>
  </header>
  <header guid="{D63ABB4E-7409-4939-A48D-3501CD183009}" dateTime="2023-10-26T11:22:51" maxSheetId="2" userName="Пользователь" r:id="rId207" minRId="4759" maxRId="4774">
    <sheetIdMap count="1">
      <sheetId val="1"/>
    </sheetIdMap>
  </header>
  <header guid="{B1BAE390-EF47-4DEF-8E2F-1F26F84BCE32}" dateTime="2023-10-26T11:27:11" maxSheetId="2" userName="Пользователь" r:id="rId208" minRId="4775" maxRId="4799">
    <sheetIdMap count="1">
      <sheetId val="1"/>
    </sheetIdMap>
  </header>
  <header guid="{D836ECC9-AD40-425C-8080-3C881A8D8349}" dateTime="2023-10-26T11:38:26" maxSheetId="2" userName="Пользователь" r:id="rId209" minRId="4800" maxRId="4949">
    <sheetIdMap count="1">
      <sheetId val="1"/>
    </sheetIdMap>
  </header>
  <header guid="{0C7802CD-C42A-4286-B309-26D8F8837467}" dateTime="2023-10-26T11:41:04" maxSheetId="2" userName="Пользователь" r:id="rId210" minRId="4950" maxRId="4953">
    <sheetIdMap count="1">
      <sheetId val="1"/>
    </sheetIdMap>
  </header>
  <header guid="{18866E6A-351F-42BB-AD3F-545C2B7A81C1}" dateTime="2023-10-26T11:42:38" maxSheetId="2" userName="Пользователь" r:id="rId211" minRId="4954" maxRId="4957">
    <sheetIdMap count="1">
      <sheetId val="1"/>
    </sheetIdMap>
  </header>
  <header guid="{CFB2541C-252C-4FCD-8185-496A857D2499}" dateTime="2023-10-26T11:49:11" maxSheetId="2" userName="Пользователь" r:id="rId212" minRId="4958" maxRId="4981">
    <sheetIdMap count="1">
      <sheetId val="1"/>
    </sheetIdMap>
  </header>
  <header guid="{58595D61-1C43-4445-A7DC-F902EB0CD57F}" dateTime="2023-10-26T11:51:24" maxSheetId="2" userName="Пользователь" r:id="rId213" minRId="4984" maxRId="5000">
    <sheetIdMap count="1">
      <sheetId val="1"/>
    </sheetIdMap>
  </header>
  <header guid="{F8FE2CAF-2F2A-4410-BC60-2FA7494C5BA9}" dateTime="2023-10-26T13:15:32" maxSheetId="2" userName="Пользователь" r:id="rId214" minRId="5001" maxRId="5016">
    <sheetIdMap count="1">
      <sheetId val="1"/>
    </sheetIdMap>
  </header>
  <header guid="{4BC674BC-1E11-4581-B790-DCBB5B09D829}" dateTime="2023-10-26T13:18:58" maxSheetId="2" userName="Пользователь" r:id="rId215" minRId="5017" maxRId="5042">
    <sheetIdMap count="1">
      <sheetId val="1"/>
    </sheetIdMap>
  </header>
  <header guid="{AA67C762-2D42-4666-AB73-B589C31DDC1B}" dateTime="2023-10-26T13:20:48" maxSheetId="2" userName="Пользователь" r:id="rId216" minRId="5043" maxRId="5052">
    <sheetIdMap count="1">
      <sheetId val="1"/>
    </sheetIdMap>
  </header>
  <header guid="{231064EB-C1CB-4CE2-B880-BB5D5C2D8C97}" dateTime="2023-10-26T13:23:57" maxSheetId="2" userName="Пользователь" r:id="rId217" minRId="5053" maxRId="5057">
    <sheetIdMap count="1">
      <sheetId val="1"/>
    </sheetIdMap>
  </header>
  <header guid="{69F84FCB-7429-4087-B3BF-B52D51D9DE61}" dateTime="2023-10-31T09:00:40" maxSheetId="2" userName="Ольга Владимировна" r:id="rId218" minRId="5058" maxRId="5065">
    <sheetIdMap count="1">
      <sheetId val="1"/>
    </sheetIdMap>
  </header>
  <header guid="{4A5AF93B-A94F-4F80-B44C-4FCB2349F26C}" dateTime="2023-10-31T09:00:57" maxSheetId="2" userName="Ольга Владимировна" r:id="rId219" minRId="5066" maxRId="5067">
    <sheetIdMap count="1">
      <sheetId val="1"/>
    </sheetIdMap>
  </header>
  <header guid="{A224B34B-0A65-4B76-A393-F3212D44D761}" dateTime="2024-11-08T09:22:20" maxSheetId="2" userName="БутытоваСГ" r:id="rId220" minRId="5068" maxRId="5109">
    <sheetIdMap count="1">
      <sheetId val="1"/>
    </sheetIdMap>
  </header>
  <header guid="{D3BD4B92-BB51-465F-9E5E-0F9E36241E7D}" dateTime="2024-11-08T09:24:10" maxSheetId="2" userName="БутытоваСГ" r:id="rId221" minRId="5112" maxRId="5116">
    <sheetIdMap count="1">
      <sheetId val="1"/>
    </sheetIdMap>
  </header>
  <header guid="{18A85F81-DDA4-4711-9AD0-1E789912145F}" dateTime="2024-11-08T09:26:08" maxSheetId="2" userName="БутытоваСГ" r:id="rId222" minRId="5117" maxRId="5126">
    <sheetIdMap count="1">
      <sheetId val="1"/>
    </sheetIdMap>
  </header>
  <header guid="{F38F5114-77E6-4092-AD6C-E3DC019483C6}" dateTime="2024-11-08T09:27:23" maxSheetId="2" userName="БутытоваСГ" r:id="rId223" minRId="5127" maxRId="5135">
    <sheetIdMap count="1">
      <sheetId val="1"/>
    </sheetIdMap>
  </header>
  <header guid="{1E91D626-AFAF-4756-8210-C4816AFA98A5}" dateTime="2024-11-08T09:30:19" maxSheetId="2" userName="БутытоваСГ" r:id="rId224" minRId="5136" maxRId="5147">
    <sheetIdMap count="1">
      <sheetId val="1"/>
    </sheetIdMap>
  </header>
  <header guid="{CF1F3BCE-B05F-4B4F-BF74-8E1F36AFC10C}" dateTime="2024-11-08T09:32:27" maxSheetId="2" userName="БутытоваСГ" r:id="rId225" minRId="5150" maxRId="5165">
    <sheetIdMap count="1">
      <sheetId val="1"/>
    </sheetIdMap>
  </header>
  <header guid="{482FF252-1069-4D86-8149-10D311935C55}" dateTime="2024-11-08T09:32:39" maxSheetId="2" userName="БутытоваСГ" r:id="rId226">
    <sheetIdMap count="1">
      <sheetId val="1"/>
    </sheetIdMap>
  </header>
  <header guid="{5C86C6B9-6FB2-44E4-A2A4-C8C4A974134B}" dateTime="2024-11-08T09:36:01" maxSheetId="2" userName="БутытоваСГ" r:id="rId227" minRId="5168" maxRId="5210">
    <sheetIdMap count="1">
      <sheetId val="1"/>
    </sheetIdMap>
  </header>
  <header guid="{AE9052E4-63E7-47B2-BA62-18118478CB6A}" dateTime="2024-11-08T09:36:36" maxSheetId="2" userName="БутытоваСГ" r:id="rId228" minRId="5213" maxRId="5226">
    <sheetIdMap count="1">
      <sheetId val="1"/>
    </sheetIdMap>
  </header>
  <header guid="{0E4D0F89-667B-4951-9191-448C21E5691B}" dateTime="2024-11-08T09:37:51" maxSheetId="2" userName="БутытоваСГ" r:id="rId229" minRId="5227" maxRId="5229">
    <sheetIdMap count="1">
      <sheetId val="1"/>
    </sheetIdMap>
  </header>
  <header guid="{7B461A36-6C58-451E-AC7F-63ADDC298B95}" dateTime="2024-11-08T09:38:28" maxSheetId="2" userName="БутытоваСГ" r:id="rId230" minRId="5230" maxRId="5243">
    <sheetIdMap count="1">
      <sheetId val="1"/>
    </sheetIdMap>
  </header>
  <header guid="{4EA53400-FCB7-4C91-ABFF-9D1014AE8840}" dateTime="2024-11-08T09:39:30" maxSheetId="2" userName="БутытоваСГ" r:id="rId231" minRId="5244" maxRId="5246">
    <sheetIdMap count="1">
      <sheetId val="1"/>
    </sheetIdMap>
  </header>
  <header guid="{B358DAD0-9534-4F22-8EA2-FBBD0978CE73}" dateTime="2024-11-08T09:43:24" maxSheetId="2" userName="БутытоваСГ" r:id="rId232" minRId="5247" maxRId="5273">
    <sheetIdMap count="1">
      <sheetId val="1"/>
    </sheetIdMap>
  </header>
  <header guid="{A3C17DA5-B79E-4D09-A3AB-CEF635C65BCA}" dateTime="2024-11-08T09:46:03" maxSheetId="2" userName="БутытоваСГ" r:id="rId233" minRId="5274" maxRId="5288">
    <sheetIdMap count="1">
      <sheetId val="1"/>
    </sheetIdMap>
  </header>
  <header guid="{9BDDD52E-7E85-4BA4-A9FA-EC8C00A412B5}" dateTime="2024-11-08T09:50:04" maxSheetId="2" userName="БутытоваСГ" r:id="rId234" minRId="5289" maxRId="5335">
    <sheetIdMap count="1">
      <sheetId val="1"/>
    </sheetIdMap>
  </header>
  <header guid="{197AF13C-C3B1-4349-B11E-5CBB2D12D9D1}" dateTime="2024-11-08T09:50:15" maxSheetId="2" userName="БутытоваСГ" r:id="rId235" minRId="5336">
    <sheetIdMap count="1">
      <sheetId val="1"/>
    </sheetIdMap>
  </header>
  <header guid="{7C29DD1F-3B6B-4C04-878B-0EE585DE7166}" dateTime="2024-11-08T09:56:47" maxSheetId="2" userName="БутытоваСГ" r:id="rId236" minRId="5337" maxRId="5387">
    <sheetIdMap count="1">
      <sheetId val="1"/>
    </sheetIdMap>
  </header>
  <header guid="{A7BAE22E-7924-4E1A-93B5-89A15A3CE625}" dateTime="2024-11-08T09:57:09" maxSheetId="2" userName="БутытоваСГ" r:id="rId237" minRId="5388">
    <sheetIdMap count="1">
      <sheetId val="1"/>
    </sheetIdMap>
  </header>
  <header guid="{F0905758-8302-4F48-BD3E-338B2C447D18}" dateTime="2024-11-08T13:27:05" maxSheetId="2" userName="БутытоваСГ" r:id="rId238" minRId="5389" maxRId="5409">
    <sheetIdMap count="1">
      <sheetId val="1"/>
    </sheetIdMap>
  </header>
  <header guid="{047A9D6C-AB5F-4F62-B291-9A2B21F5B096}" dateTime="2024-11-08T13:28:30" maxSheetId="2" userName="БутытоваСГ" r:id="rId239" minRId="5410" maxRId="5435">
    <sheetIdMap count="1">
      <sheetId val="1"/>
    </sheetIdMap>
  </header>
  <header guid="{70B45A22-3B05-4789-B87E-4D5EE7CA2D8F}" dateTime="2024-11-08T13:29:10" maxSheetId="2" userName="БутытоваСГ" r:id="rId240" minRId="5436">
    <sheetIdMap count="1">
      <sheetId val="1"/>
    </sheetIdMap>
  </header>
  <header guid="{D29735C2-4399-4FFE-9DA1-D10570BE6562}" dateTime="2024-11-08T13:30:56" maxSheetId="2" userName="БутытоваСГ" r:id="rId241" minRId="5437" maxRId="5444">
    <sheetIdMap count="1">
      <sheetId val="1"/>
    </sheetIdMap>
  </header>
  <header guid="{5982B065-07F2-41F8-B981-93CFF647C43A}" dateTime="2024-11-08T13:32:59" maxSheetId="2" userName="БутытоваСГ" r:id="rId242" minRId="5445" maxRId="5482">
    <sheetIdMap count="1">
      <sheetId val="1"/>
    </sheetIdMap>
  </header>
  <header guid="{57003987-8659-4C9A-A16F-FCA233E4F738}" dateTime="2024-11-08T13:33:37" maxSheetId="2" userName="БутытоваСГ" r:id="rId243" minRId="5483">
    <sheetIdMap count="1">
      <sheetId val="1"/>
    </sheetIdMap>
  </header>
  <header guid="{54AB1DD1-EBC0-4137-9162-37465650F134}" dateTime="2024-11-12T10:35:52" maxSheetId="2" userName="БутытоваСГ" r:id="rId244" minRId="5484" maxRId="5485">
    <sheetIdMap count="1">
      <sheetId val="1"/>
    </sheetIdMap>
  </header>
  <header guid="{8DF46B20-D4FF-4A54-B1EC-3599E5877C8A}" dateTime="2024-11-12T10:58:49" maxSheetId="2" userName="БутытоваСГ" r:id="rId245" minRId="5486">
    <sheetIdMap count="1">
      <sheetId val="1"/>
    </sheetIdMap>
  </header>
  <header guid="{290E56F1-3DC5-465D-80A4-8924FE9EB09F}" dateTime="2024-11-12T11:03:07" maxSheetId="2" userName="БутытоваСГ" r:id="rId246" minRId="5487" maxRId="5507">
    <sheetIdMap count="1">
      <sheetId val="1"/>
    </sheetIdMap>
  </header>
  <header guid="{E859E2AB-72D1-40BB-A09B-C2F4D4DC564D}" dateTime="2024-11-12T11:04:34" maxSheetId="2" userName="БутытоваСГ" r:id="rId247" minRId="5508" maxRId="5517">
    <sheetIdMap count="1">
      <sheetId val="1"/>
    </sheetIdMap>
  </header>
  <header guid="{41ED28E3-9023-49FF-986A-7778A00A4120}" dateTime="2024-11-12T11:48:57" maxSheetId="2" userName="БутытоваСГ" r:id="rId248" minRId="5518" maxRId="5520">
    <sheetIdMap count="1">
      <sheetId val="1"/>
    </sheetIdMap>
  </header>
  <header guid="{56E97C70-17BF-4FEB-AFE8-4FF65959D58A}" dateTime="2024-11-12T11:50:05" maxSheetId="2" userName="БутытоваСГ" r:id="rId249" minRId="5521">
    <sheetIdMap count="1">
      <sheetId val="1"/>
    </sheetIdMap>
  </header>
  <header guid="{F89A0FAF-3FD7-4348-9386-58AAE956BE76}" dateTime="2024-11-12T13:21:14" maxSheetId="2" userName="БутытоваСГ" r:id="rId250" minRId="5522" maxRId="5523">
    <sheetIdMap count="1">
      <sheetId val="1"/>
    </sheetIdMap>
  </header>
  <header guid="{7D9D4826-8BB8-436C-B0D0-7A12107E9D92}" dateTime="2024-11-12T13:22:34" maxSheetId="2" userName="БутытоваСГ" r:id="rId251" minRId="5524">
    <sheetIdMap count="1">
      <sheetId val="1"/>
    </sheetIdMap>
  </header>
  <header guid="{59760ACB-5288-4294-BA4C-D6005E67728C}" dateTime="2024-11-12T13:34:50" maxSheetId="2" userName="БутытоваСГ" r:id="rId252" minRId="5525" maxRId="5544">
    <sheetIdMap count="1">
      <sheetId val="1"/>
    </sheetIdMap>
  </header>
  <header guid="{54ADD44B-634B-4CD6-9DA7-E0005908A7B6}" dateTime="2024-11-12T13:36:14" maxSheetId="2" userName="БутытоваСГ" r:id="rId253" minRId="5545">
    <sheetIdMap count="1">
      <sheetId val="1"/>
    </sheetIdMap>
  </header>
  <header guid="{AE295C9B-1E83-40C4-B61E-C1ACB0A6A9CC}" dateTime="2024-11-12T13:56:20" maxSheetId="2" userName="БутытоваСГ" r:id="rId254" minRId="5546" maxRId="5570">
    <sheetIdMap count="1">
      <sheetId val="1"/>
    </sheetIdMap>
  </header>
  <header guid="{1B22CD5F-F1BC-4653-8B37-B87F3197EF1E}" dateTime="2024-11-12T14:48:40" maxSheetId="2" userName="БутытоваСГ" r:id="rId255" minRId="5571" maxRId="5576">
    <sheetIdMap count="1">
      <sheetId val="1"/>
    </sheetIdMap>
  </header>
  <header guid="{D48BF11B-E288-43F0-A148-879C3CFF765B}" dateTime="2024-11-12T15:20:07" maxSheetId="2" userName="БутытоваСГ" r:id="rId256" minRId="5579" maxRId="5607">
    <sheetIdMap count="1">
      <sheetId val="1"/>
    </sheetIdMap>
  </header>
  <header guid="{0A4EDE39-8C84-4136-AB55-001DCDA9C2C6}" dateTime="2024-11-12T16:05:24" maxSheetId="2" userName="БутытоваСГ" r:id="rId257" minRId="5608" maxRId="5611">
    <sheetIdMap count="1">
      <sheetId val="1"/>
    </sheetIdMap>
  </header>
  <header guid="{080D05E3-E0A1-442E-886E-0E2F92A48EBC}" dateTime="2024-11-12T16:10:05" maxSheetId="2" userName="БутытоваСГ" r:id="rId258" minRId="5612" maxRId="5613">
    <sheetIdMap count="1">
      <sheetId val="1"/>
    </sheetIdMap>
  </header>
  <header guid="{B81950D8-16DE-421A-ACED-95251A6DBCDB}" dateTime="2024-12-11T14:51:38" maxSheetId="2" userName="БутытоваСГ" r:id="rId259" minRId="5614" maxRId="5615">
    <sheetIdMap count="1">
      <sheetId val="1"/>
    </sheetIdMap>
  </header>
  <header guid="{D8845715-AAED-4F1F-8883-C18728800F6E}" dateTime="2024-12-11T14:52:28" maxSheetId="2" userName="БутытоваСГ" r:id="rId260" minRId="5616">
    <sheetIdMap count="1">
      <sheetId val="1"/>
    </sheetIdMap>
  </header>
  <header guid="{5DDD63E4-FE1D-4807-98D0-33F6859D6A13}" dateTime="2024-12-11T14:54:30" maxSheetId="2" userName="БутытоваСГ" r:id="rId261" minRId="5617" maxRId="5648">
    <sheetIdMap count="1">
      <sheetId val="1"/>
    </sheetIdMap>
  </header>
  <header guid="{A686F6EB-C9BE-4D64-A81E-A57C95AF1718}" dateTime="2024-12-11T14:54:51" maxSheetId="2" userName="БутытоваСГ" r:id="rId262" minRId="5649">
    <sheetIdMap count="1">
      <sheetId val="1"/>
    </sheetIdMap>
  </header>
  <header guid="{D8A42B91-9BE2-4D2A-B31D-D36BB986E5AC}" dateTime="2024-12-11T14:57:02" maxSheetId="2" userName="БутытоваСГ" r:id="rId263" minRId="5650" maxRId="5666">
    <sheetIdMap count="1">
      <sheetId val="1"/>
    </sheetIdMap>
  </header>
  <header guid="{E0FB003E-544C-41F1-8BD3-6F56D613C3C8}" dateTime="2024-12-11T15:06:29" maxSheetId="2" userName="БутытоваСГ" r:id="rId264" minRId="5667">
    <sheetIdMap count="1">
      <sheetId val="1"/>
    </sheetIdMap>
  </header>
  <header guid="{03C8AEC5-A0C9-4F2A-8937-95CBC9A78D0C}" dateTime="2024-12-12T15:24:12" maxSheetId="2" userName="БутытоваСГ" r:id="rId265" minRId="5668">
    <sheetIdMap count="1">
      <sheetId val="1"/>
    </sheetIdMap>
  </header>
  <header guid="{C2CF6634-A234-4553-AD76-78C727923DE3}" dateTime="2024-12-12T16:43:00" maxSheetId="2" userName="Пользователь" r:id="rId266" minRId="5669" maxRId="5695">
    <sheetIdMap count="1">
      <sheetId val="1"/>
    </sheetIdMap>
  </header>
  <header guid="{1432E025-5F36-4FA5-91CD-3E3381C5FBDE}" dateTime="2024-12-13T15:49:30" maxSheetId="2" userName="БутытоваСГ" r:id="rId267" minRId="5696" maxRId="5717">
    <sheetIdMap count="1">
      <sheetId val="1"/>
    </sheetIdMap>
  </header>
  <header guid="{0DE51D45-5B06-4EFD-A90F-A87B3CEB66D6}" dateTime="2024-12-13T15:51:45" maxSheetId="2" userName="БутытоваСГ" r:id="rId268" minRId="5718">
    <sheetIdMap count="1">
      <sheetId val="1"/>
    </sheetIdMap>
  </header>
  <header guid="{04AEC7D3-0925-47C8-885A-B820E78DC1D4}" dateTime="2024-12-13T15:55:16" maxSheetId="2" userName="БутытоваСГ" r:id="rId269" minRId="5719" maxRId="5745">
    <sheetIdMap count="1">
      <sheetId val="1"/>
    </sheetIdMap>
  </header>
  <header guid="{6158DF19-5EDC-499A-9057-D28F163BF438}" dateTime="2024-12-13T15:55:45" maxSheetId="2" userName="БутытоваСГ" r:id="rId270" minRId="5746">
    <sheetIdMap count="1">
      <sheetId val="1"/>
    </sheetIdMap>
  </header>
  <header guid="{BB6ED139-B84E-44B7-91E1-12B6224BEBC0}" dateTime="2024-12-16T15:24:58" maxSheetId="2" userName="Пользователь" r:id="rId271" minRId="5747">
    <sheetIdMap count="1">
      <sheetId val="1"/>
    </sheetIdMap>
  </header>
  <header guid="{B03DEF16-00F1-47B6-8254-2789002E9E0C}" dateTime="2024-12-17T11:02:28" maxSheetId="2" userName="БутытоваСГ" r:id="rId272" minRId="5748" maxRId="5751">
    <sheetIdMap count="1">
      <sheetId val="1"/>
    </sheetIdMap>
  </header>
  <header guid="{CDF11019-053E-4861-8D61-0DA7535BC0AE}" dateTime="2024-12-17T11:05:06" maxSheetId="2" userName="БутытоваСГ" r:id="rId273" minRId="5752">
    <sheetIdMap count="1">
      <sheetId val="1"/>
    </sheetIdMap>
  </header>
  <header guid="{36381CB3-531E-40CA-BAED-B3084A14B005}" dateTime="2024-12-17T11:17:00" maxSheetId="2" userName="БутытоваСГ" r:id="rId274" minRId="5753" maxRId="5755">
    <sheetIdMap count="1">
      <sheetId val="1"/>
    </sheetIdMap>
  </header>
  <header guid="{8B7F2A09-DAFE-41A9-AF2C-D233A6F63082}" dateTime="2024-12-17T11:17:55" maxSheetId="2" userName="БутытоваСГ" r:id="rId275" minRId="5756">
    <sheetIdMap count="1">
      <sheetId val="1"/>
    </sheetIdMap>
  </header>
  <header guid="{62353D50-63C9-4C2E-A916-9546CD60DC22}" dateTime="2024-12-17T13:04:32" maxSheetId="2" userName="БутытоваСГ" r:id="rId276" minRId="5757" maxRId="5758">
    <sheetIdMap count="1">
      <sheetId val="1"/>
    </sheetIdMap>
  </header>
  <header guid="{359CB77F-26EA-413C-A98C-5CEF496C2BD5}" dateTime="2024-12-17T13:26:18" maxSheetId="2" userName="БутытоваСГ" r:id="rId277" minRId="5759" maxRId="5767">
    <sheetIdMap count="1">
      <sheetId val="1"/>
    </sheetIdMap>
  </header>
  <header guid="{354459ED-A74B-4C02-B266-54E7F80BF6AD}" dateTime="2024-12-17T13:40:27" maxSheetId="2" userName="БутытоваСГ" r:id="rId278" minRId="5770">
    <sheetIdMap count="1">
      <sheetId val="1"/>
    </sheetIdMap>
  </header>
  <header guid="{90052B6B-5819-424D-B3D1-8179A11AC6C7}" dateTime="2024-12-17T14:25:28" maxSheetId="2" userName="БутытоваСГ" r:id="rId279" minRId="5771">
    <sheetIdMap count="1">
      <sheetId val="1"/>
    </sheetIdMap>
  </header>
  <header guid="{EE4ADBB3-1514-487A-B9B5-E2C81217AC2B}" dateTime="2024-12-17T14:25:45" maxSheetId="2" userName="БутытоваСГ" r:id="rId280" minRId="5772">
    <sheetIdMap count="1">
      <sheetId val="1"/>
    </sheetIdMap>
  </header>
  <header guid="{70FF5AD6-0D82-4A2C-95E6-0236BD20A6CB}" dateTime="2024-12-17T15:35:02" maxSheetId="2" userName="Пользователь" r:id="rId281" minRId="5773" maxRId="5790">
    <sheetIdMap count="1">
      <sheetId val="1"/>
    </sheetIdMap>
  </header>
  <header guid="{BB961DFA-EF26-4BEE-8EDB-2D9C1696AACF}" dateTime="2024-12-17T16:55:24" maxSheetId="2" userName="Пользователь" r:id="rId282" minRId="5791" maxRId="5792">
    <sheetIdMap count="1">
      <sheetId val="1"/>
    </sheetIdMap>
  </header>
  <header guid="{2F2CEEB9-E7BB-4D1F-9095-A6246FAFDFFA}" dateTime="2024-12-17T17:09:44" maxSheetId="2" userName="Ольга Владимировна" r:id="rId283" minRId="5793" maxRId="5796">
    <sheetIdMap count="1">
      <sheetId val="1"/>
    </sheetIdMap>
  </header>
  <header guid="{89B9C8B7-FA5B-49F6-9F38-883EC6F69428}" dateTime="2025-02-17T17:15:14" maxSheetId="2" userName="Пользователь" r:id="rId284" minRId="5797" maxRId="5841">
    <sheetIdMap count="1">
      <sheetId val="1"/>
    </sheetIdMap>
  </header>
  <header guid="{32DB0101-A97B-4BAA-AC99-6FD26C490C97}" dateTime="2025-02-17T17:39:04" maxSheetId="2" userName="Пользователь" r:id="rId285" minRId="5842" maxRId="5869">
    <sheetIdMap count="1">
      <sheetId val="1"/>
    </sheetIdMap>
  </header>
  <header guid="{D9755200-4545-4F39-84FF-006F2BDE7A0B}" dateTime="2025-02-17T17:41:40" maxSheetId="2" userName="Пользователь" r:id="rId286">
    <sheetIdMap count="1">
      <sheetId val="1"/>
    </sheetIdMap>
  </header>
  <header guid="{34C18DBA-A945-4600-89EF-C764F3269CFC}" dateTime="2025-02-18T15:37:25" maxSheetId="2" userName="Пользователь" r:id="rId287" minRId="5870" maxRId="6044">
    <sheetIdMap count="1">
      <sheetId val="1"/>
    </sheetIdMap>
  </header>
  <header guid="{59155F46-5A14-41D1-9A64-281DB2A4E3D0}" dateTime="2025-02-18T16:02:47" maxSheetId="2" userName="БутытоваСГ" r:id="rId288" minRId="6045">
    <sheetIdMap count="1">
      <sheetId val="1"/>
    </sheetIdMap>
  </header>
  <header guid="{E7D30E76-22D0-4327-95CF-96D52DBDA3AE}" dateTime="2025-02-18T16:13:33" maxSheetId="2" userName="Пользователь" r:id="rId289" minRId="6046" maxRId="6049">
    <sheetIdMap count="1">
      <sheetId val="1"/>
    </sheetIdMap>
  </header>
  <header guid="{62039293-D548-430B-A725-CDEBD43709C6}" dateTime="2025-02-18T16:47:16" maxSheetId="2" userName="Пользователь" r:id="rId290" minRId="6050" maxRId="6076">
    <sheetIdMap count="1">
      <sheetId val="1"/>
    </sheetIdMap>
  </header>
  <header guid="{C6F48480-C633-4F74-8EDC-72B893A090AD}" dateTime="2025-02-18T19:54:43" maxSheetId="2" userName="Ольга Владимировна" r:id="rId291" minRId="6077" maxRId="6081">
    <sheetIdMap count="1">
      <sheetId val="1"/>
    </sheetIdMap>
  </header>
  <header guid="{ED49030D-3FDB-4B6A-A7B3-7A43E0CE25ED}" dateTime="2025-02-20T08:54:35" maxSheetId="2" userName="БутытоваСГ" r:id="rId292" minRId="6084" maxRId="6085">
    <sheetIdMap count="1">
      <sheetId val="1"/>
    </sheetIdMap>
  </header>
  <header guid="{12255E94-98F5-4C72-ADA8-7198E2F2DB1C}" dateTime="2025-02-20T16:44:43" maxSheetId="2" userName="БутытоваСГ" r:id="rId293" minRId="6086">
    <sheetIdMap count="1">
      <sheetId val="1"/>
    </sheetIdMap>
  </header>
  <header guid="{A4AB634C-2016-4DF6-8E25-2B77A7EFBD46}" dateTime="2025-02-20T16:44:55" maxSheetId="2" userName="БутытоваСГ" r:id="rId294" minRId="6087">
    <sheetIdMap count="1">
      <sheetId val="1"/>
    </sheetIdMap>
  </header>
  <header guid="{62A52709-6255-4DCC-AC2B-2EC875339217}" dateTime="2025-02-21T11:31:26" maxSheetId="2" userName="БутытоваСГ" r:id="rId295" minRId="6088" maxRId="6099">
    <sheetIdMap count="1">
      <sheetId val="1"/>
    </sheetIdMap>
  </header>
  <header guid="{73B81A19-46E7-4FD5-A5A0-23134BEE0F7F}" dateTime="2025-02-21T11:32:35" maxSheetId="2" userName="БутытоваСГ" r:id="rId296" minRId="6102">
    <sheetIdMap count="1">
      <sheetId val="1"/>
    </sheetIdMap>
  </header>
  <header guid="{F5D207E6-8FF9-432C-937B-348DD5AC103B}" dateTime="2025-02-21T11:44:50" maxSheetId="2" userName="Пользователь" r:id="rId297" minRId="6103">
    <sheetIdMap count="1">
      <sheetId val="1"/>
    </sheetIdMap>
  </header>
  <header guid="{F11B4B76-DCB0-4747-BFA4-26A1BAA0AD6E}" dateTime="2025-02-21T11:49:55" maxSheetId="2" userName="Пользователь" r:id="rId298" minRId="6104">
    <sheetIdMap count="1">
      <sheetId val="1"/>
    </sheetIdMap>
  </header>
  <header guid="{74645E87-7A79-491B-840A-40AD2CB23EC2}" dateTime="2025-02-25T10:16:54" maxSheetId="2" userName="Пользователь" r:id="rId299" minRId="6105">
    <sheetIdMap count="1">
      <sheetId val="1"/>
    </sheetIdMap>
  </header>
  <header guid="{64902FA1-0E84-40E1-8F8A-D0C9AD591A04}" dateTime="2025-03-24T19:57:36" maxSheetId="2" userName="Пользователь" r:id="rId300" minRId="6108" maxRId="6233">
    <sheetIdMap count="1">
      <sheetId val="1"/>
    </sheetIdMap>
  </header>
  <header guid="{6E3B485E-5BF6-47DF-B026-1DFEA705B0B5}" dateTime="2025-03-24T20:19:10" maxSheetId="2" userName="Пользователь" r:id="rId301" minRId="6234" maxRId="6269">
    <sheetIdMap count="1">
      <sheetId val="1"/>
    </sheetIdMap>
  </header>
  <header guid="{CD66CED9-F7B3-4569-A950-33DF3C4138D0}" dateTime="2025-03-24T21:36:00" maxSheetId="2" userName="Пользователь" r:id="rId302" minRId="6270">
    <sheetIdMap count="1">
      <sheetId val="1"/>
    </sheetIdMap>
  </header>
  <header guid="{03522533-6991-4111-849E-F6014C61A6EE}" dateTime="2025-03-25T11:22:42" maxSheetId="2" userName="Ольга Владимировна" r:id="rId303" minRId="6271">
    <sheetIdMap count="1">
      <sheetId val="1"/>
    </sheetIdMap>
  </header>
  <header guid="{3D15925E-824E-4DCD-9116-5124224728FF}" dateTime="2025-03-28T11:31:09" maxSheetId="2" userName="Ольга Владимировна" r:id="rId304" minRId="6272" maxRId="6273">
    <sheetIdMap count="1">
      <sheetId val="1"/>
    </sheetIdMap>
  </header>
  <header guid="{C074373A-1F4F-438F-AD4C-B8BF33303338}" dateTime="2025-04-01T09:27:49" maxSheetId="2" userName="Пользователь" r:id="rId305" minRId="6274">
    <sheetIdMap count="1">
      <sheetId val="1"/>
    </sheetIdMap>
  </header>
  <header guid="{DF29E072-D2CE-4808-8EEB-40A585E073E3}" dateTime="2025-05-19T16:49:23" maxSheetId="2" userName="Пользователь" r:id="rId306" minRId="6275" maxRId="6348">
    <sheetIdMap count="1">
      <sheetId val="1"/>
    </sheetIdMap>
  </header>
  <header guid="{35E0FDF4-C172-4CD8-B4FA-9620CB93B219}" dateTime="2025-05-19T17:01:05" maxSheetId="2" userName="Пользователь" r:id="rId307" minRId="6349" maxRId="6350">
    <sheetIdMap count="1">
      <sheetId val="1"/>
    </sheetIdMap>
  </header>
  <header guid="{BF8922C4-5BE5-4A61-B4D9-F54FB730C05E}" dateTime="2025-05-19T17:04:13" maxSheetId="2" userName="Пользователь" r:id="rId308" minRId="6351">
    <sheetIdMap count="1">
      <sheetId val="1"/>
    </sheetIdMap>
  </header>
  <header guid="{F1D35DF2-1C58-428D-AB16-E3AD7E182B1E}" dateTime="2025-05-20T09:31:53" maxSheetId="2" userName="Пользователь" r:id="rId309" minRId="6352" maxRId="6371">
    <sheetIdMap count="1">
      <sheetId val="1"/>
    </sheetIdMap>
  </header>
  <header guid="{D758A64D-7FC7-4310-B718-E32BCA686912}" dateTime="2025-05-20T09:51:24" maxSheetId="2" userName="Пользователь" r:id="rId310" minRId="6372" maxRId="6385">
    <sheetIdMap count="1">
      <sheetId val="1"/>
    </sheetIdMap>
  </header>
  <header guid="{142DE008-AD9A-4ACC-9ACD-A26AA1C162E5}" dateTime="2025-05-20T10:51:51" maxSheetId="2" userName="Пользователь" r:id="rId311" minRId="6386" maxRId="6416">
    <sheetIdMap count="1">
      <sheetId val="1"/>
    </sheetIdMap>
  </header>
  <header guid="{257ECD1D-AFDB-42E5-A60F-848B0BA7FA89}" dateTime="2025-05-20T11:21:37" maxSheetId="2" userName="Пользователь" r:id="rId312" minRId="6417" maxRId="6425">
    <sheetIdMap count="1">
      <sheetId val="1"/>
    </sheetIdMap>
  </header>
  <header guid="{FE871D53-5DBE-4436-8081-2725A0E5C990}" dateTime="2025-05-20T11:55:33" maxSheetId="2" userName="Пользователь" r:id="rId313" minRId="6426" maxRId="6428">
    <sheetIdMap count="1">
      <sheetId val="1"/>
    </sheetIdMap>
  </header>
  <header guid="{9A8FB564-1598-4C75-A153-27F882D44449}" dateTime="2025-05-20T15:24:33" maxSheetId="2" userName="Пользователь" r:id="rId314" minRId="6429" maxRId="6449">
    <sheetIdMap count="1">
      <sheetId val="1"/>
    </sheetIdMap>
  </header>
  <header guid="{ACC77DDB-8A14-4530-990A-26E9148A2A24}" dateTime="2025-05-20T17:04:30" maxSheetId="2" userName="Пользователь" r:id="rId315" minRId="6450" maxRId="6453">
    <sheetIdMap count="1">
      <sheetId val="1"/>
    </sheetIdMap>
  </header>
  <header guid="{59C9A1B0-ECB9-41FE-B47E-453C3D6BCB59}" dateTime="2025-05-20T17:05:23" maxSheetId="2" userName="Пользователь" r:id="rId316" minRId="6454">
    <sheetIdMap count="1">
      <sheetId val="1"/>
    </sheetIdMap>
  </header>
  <header guid="{12CEE825-B3BA-44BB-9731-3EF629D13653}" dateTime="2025-05-20T17:18:01" maxSheetId="2" userName="Пользователь" r:id="rId317" minRId="6455" maxRId="6458">
    <sheetIdMap count="1">
      <sheetId val="1"/>
    </sheetIdMap>
  </header>
  <header guid="{96978CE5-2A58-4C62-9892-4BA933DCB5F6}" dateTime="2025-05-21T08:56:33" maxSheetId="2" userName="Пользователь" r:id="rId318" minRId="6459" maxRId="6483">
    <sheetIdMap count="1">
      <sheetId val="1"/>
    </sheetIdMap>
  </header>
  <header guid="{7EB6BF83-1F54-42C2-A1B8-DD17C89ACC1E}" dateTime="2025-05-21T09:55:41" maxSheetId="2" userName="Пользователь" r:id="rId319" minRId="6484" maxRId="6503">
    <sheetIdMap count="1">
      <sheetId val="1"/>
    </sheetIdMap>
  </header>
  <header guid="{53C002F2-253E-4053-9CB9-49CE99A0BD6F}" dateTime="2025-05-22T15:58:55" maxSheetId="2" userName="Пользователь" r:id="rId320" minRId="6504" maxRId="6660">
    <sheetIdMap count="1">
      <sheetId val="1"/>
    </sheetIdMap>
  </header>
  <header guid="{98AE7247-F46A-4DF6-9FCC-A99BE9D4825A}" dateTime="2025-05-22T16:49:55" maxSheetId="2" userName="Ольга Владимировна" r:id="rId321" minRId="6661" maxRId="6662">
    <sheetIdMap count="1">
      <sheetId val="1"/>
    </sheetIdMap>
  </header>
  <header guid="{F1C563FA-A285-4365-813E-9117EAA55DBD}" dateTime="2025-05-29T10:43:33" maxSheetId="2" userName="Пользователь" r:id="rId322" minRId="6663" maxRId="6664">
    <sheetIdMap count="1">
      <sheetId val="1"/>
    </sheetIdMap>
  </header>
  <header guid="{20B05B7B-9A42-49FB-AB9E-531BC27F212F}" dateTime="2025-05-29T11:28:13" maxSheetId="2" userName="Пользователь" r:id="rId323" minRId="6665" maxRId="6668">
    <sheetIdMap count="1">
      <sheetId val="1"/>
    </sheetIdMap>
  </header>
  <header guid="{24C7894E-3B01-4D70-8CEB-080ED99384A0}" dateTime="2025-06-02T14:36:01" maxSheetId="2" userName="Пользователь" r:id="rId324" minRId="6669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6661" sId="1" odxf="1">
    <oc r="G1" t="inlineStr">
      <is>
        <t>Приложение №9</t>
      </is>
    </oc>
    <nc r="G1" t="inlineStr">
      <is>
        <t>Приложение №8</t>
      </is>
    </nc>
    <odxf/>
  </rcc>
  <rcc rId="6662" sId="1" odxf="1">
    <oc r="G3" t="inlineStr">
      <is>
        <t>от 27 марта  2025    № 35</t>
      </is>
    </oc>
    <nc r="G3" t="inlineStr">
      <is>
        <t>от ___ мая 2025    №___</t>
      </is>
    </nc>
    <odxf/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20" sId="1">
    <oc r="A266" t="inlineStr">
      <is>
        <t>Обеспечение сбалансированности местных бюджетов по социально значимым и первоочередным расходам</t>
      </is>
    </oc>
    <nc r="A266" t="inlineStr">
      <is>
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</is>
    </nc>
  </rcc>
  <rcc rId="4221" sId="1">
    <oc r="B267" t="inlineStr">
      <is>
        <t>10101 S2B60</t>
      </is>
    </oc>
    <nc r="B267" t="inlineStr">
      <is>
        <t>10101 S4760</t>
      </is>
    </nc>
  </rcc>
  <rcc rId="4222" sId="1">
    <oc r="B266" t="inlineStr">
      <is>
        <t>10101 S2B60</t>
      </is>
    </oc>
    <nc r="B266" t="inlineStr">
      <is>
        <t>10101 S4760</t>
      </is>
    </nc>
  </rcc>
</revisions>
</file>

<file path=xl/revisions/revisionLog1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73" sId="1" numFmtId="4">
    <oc r="G314">
      <v>1541000.84931</v>
    </oc>
    <nc r="G314">
      <v>1529017.1643999999</v>
    </nc>
  </rcc>
  <rcc rId="5774" sId="1" numFmtId="4">
    <oc r="G106">
      <v>11987.2</v>
    </oc>
    <nc r="G106">
      <v>8595.5</v>
    </nc>
  </rcc>
  <rcc rId="5775" sId="1" numFmtId="4">
    <oc r="G112">
      <v>18627.2</v>
    </oc>
    <nc r="G112">
      <v>15267.8</v>
    </nc>
  </rcc>
  <rcc rId="5776" sId="1" numFmtId="4">
    <oc r="G118">
      <v>15328.3</v>
    </oc>
    <nc r="G118">
      <v>14710.8</v>
    </nc>
  </rcc>
  <rcc rId="5777" sId="1" numFmtId="4">
    <oc r="G124">
      <v>500</v>
    </oc>
    <nc r="G124">
      <v>700</v>
    </nc>
  </rcc>
  <rcc rId="5778" sId="1" numFmtId="4">
    <oc r="G130">
      <v>8324.9</v>
    </oc>
    <nc r="G130">
      <v>8196.5</v>
    </nc>
  </rcc>
  <rcc rId="5779" sId="1" numFmtId="4">
    <oc r="G132">
      <v>2514.1</v>
    </oc>
    <nc r="G132">
      <v>2475.4</v>
    </nc>
  </rcc>
  <rcc rId="5780" sId="1" numFmtId="4">
    <oc r="G133">
      <v>253.2</v>
    </oc>
    <nc r="G133">
      <v>282</v>
    </nc>
  </rcc>
  <rcc rId="5781" sId="1" numFmtId="4">
    <oc r="G134">
      <v>817.6</v>
    </oc>
    <nc r="G134">
      <v>659</v>
    </nc>
  </rcc>
  <rcc rId="5782" sId="1" numFmtId="4">
    <oc r="G141">
      <v>250</v>
    </oc>
    <nc r="G141">
      <v>450</v>
    </nc>
  </rcc>
  <rcc rId="5783" sId="1">
    <oc r="G146">
      <f>859.2+2854.4</f>
    </oc>
    <nc r="G146">
      <f>850.6+2860</f>
    </nc>
  </rcc>
  <rcc rId="5784" sId="1">
    <oc r="G147">
      <f>259.5+862</f>
    </oc>
    <nc r="G147">
      <f>257+863.7</f>
    </nc>
  </rcc>
  <rcc rId="5785" sId="1">
    <oc r="G151">
      <f>34550.8+2300</f>
    </oc>
    <nc r="G151">
      <f>33933.65+2300</f>
    </nc>
  </rcc>
  <rcc rId="5786" sId="1" numFmtId="4">
    <oc r="G160">
      <v>4439.7</v>
    </oc>
    <nc r="G160">
      <v>3000</v>
    </nc>
  </rcc>
  <rcc rId="5787" sId="1" numFmtId="4">
    <oc r="G161">
      <v>1340.8</v>
    </oc>
    <nc r="G161">
      <v>906</v>
    </nc>
  </rcc>
  <rcc rId="5788" sId="1" numFmtId="4">
    <oc r="G162">
      <v>129.19999999999999</v>
    </oc>
    <nc r="G162">
      <v>140.15</v>
    </nc>
  </rcc>
  <rcc rId="5789" sId="1" numFmtId="4">
    <oc r="G163">
      <v>233.9</v>
    </oc>
    <nc r="G163">
      <f>215+0.05212</f>
    </nc>
  </rcc>
  <rcc rId="5790" sId="1" numFmtId="4">
    <oc r="G174">
      <v>2433.6999999999998</v>
    </oc>
    <nc r="G174">
      <v>2695.45</v>
    </nc>
  </rcc>
</revisions>
</file>

<file path=xl/revisions/revisionLog1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91" sId="1" numFmtId="4">
    <oc r="G112">
      <v>15267.8</v>
    </oc>
    <nc r="G112">
      <v>13920.6</v>
    </nc>
  </rcc>
  <rcc rId="5792" sId="1">
    <oc r="G303">
      <f>360+802.4</f>
    </oc>
    <nc r="G303">
      <f>360+802.4+1347.2</f>
    </nc>
  </rcc>
</revisions>
</file>

<file path=xl/revisions/revisionLog1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97" sId="1" numFmtId="4">
    <oc r="G75">
      <f>17764.6-3092.78-22.08-997.79-274.09+1947.46</f>
    </oc>
    <nc r="G75">
      <v>16956.335330000002</v>
    </nc>
  </rcc>
  <rcc rId="5798" sId="1" numFmtId="4">
    <oc r="G80">
      <f>100000+3092.78+8862.1+274.09</f>
    </oc>
    <nc r="G80">
      <v>112228.96907000001</v>
    </nc>
  </rcc>
  <rcc rId="5799" sId="1" numFmtId="4">
    <oc r="G92">
      <f>9466.1+127.9224</f>
    </oc>
    <nc r="G92">
      <v>9593.9830000000002</v>
    </nc>
  </rcc>
  <rrc rId="5800" sId="1" ref="A93:XFD93" action="insertRow"/>
  <rrc rId="5801" sId="1" ref="A93:XFD93" action="deleteRow">
    <rfmt sheetId="1" xfDxf="1" sqref="A93:XFD93" start="0" length="0">
      <dxf>
        <font>
          <b/>
          <name val="Times New Roman CYR"/>
          <family val="1"/>
        </font>
        <alignment wrapText="1"/>
      </dxf>
    </rfmt>
    <rfmt sheetId="1" sqref="A93" start="0" length="0">
      <dxf>
        <font>
          <b val="0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93" start="0" length="0">
      <dxf>
        <font>
          <b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93" start="0" length="0">
      <dxf>
        <font>
          <b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93" start="0" length="0">
      <dxf>
        <font>
          <b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93" start="0" length="0">
      <dxf>
        <font>
          <b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93" start="0" length="0">
      <dxf>
        <font>
          <b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93" start="0" length="0">
      <dxf>
        <font>
          <b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5802" sId="1" ref="A90:XFD90" action="insertRow"/>
  <rrc rId="5803" sId="1" ref="A90:XFD90" action="insertRow"/>
  <rrc rId="5804" sId="1" ref="A91:XFD91" action="insertRow"/>
  <rfmt sheetId="1" sqref="A90:G92">
    <dxf>
      <fill>
        <patternFill>
          <bgColor rgb="FF92D050"/>
        </patternFill>
      </fill>
    </dxf>
  </rfmt>
  <rfmt sheetId="1" sqref="A90" start="0" length="0">
    <dxf>
      <font>
        <i/>
        <name val="Times New Roman"/>
        <family val="1"/>
      </font>
      <fill>
        <patternFill>
          <bgColor theme="0"/>
        </patternFill>
      </fill>
      <alignment horizontal="general"/>
    </dxf>
  </rfmt>
  <rcc rId="5805" sId="1">
    <nc r="A90" t="inlineStr">
      <is>
        <t>Основное мероприятие "Обеспечение комлексного развития сельских территорий"</t>
      </is>
    </nc>
  </rcc>
  <rcc rId="5806" sId="1" odxf="1" dxf="1">
    <nc r="A91" t="inlineStr">
      <is>
        <t>Основное мероприятие "Обеспечение комлексного развития сельских территорий"</t>
      </is>
    </nc>
    <odxf>
      <font>
        <i val="0"/>
        <name val="Times New Roman"/>
        <family val="1"/>
      </font>
      <fill>
        <patternFill>
          <bgColor rgb="FF92D050"/>
        </patternFill>
      </fill>
      <alignment horizontal="left"/>
    </odxf>
    <ndxf>
      <font>
        <i/>
        <name val="Times New Roman"/>
        <family val="1"/>
      </font>
      <fill>
        <patternFill>
          <bgColor theme="0"/>
        </patternFill>
      </fill>
      <alignment horizontal="general"/>
    </ndxf>
  </rcc>
  <rcc rId="5807" sId="1">
    <nc r="A92" t="inlineStr">
      <is>
        <t>Иные межбюджетные трансферты</t>
      </is>
    </nc>
  </rcc>
  <rcc rId="5808" sId="1" odxf="1" dxf="1">
    <nc r="B90" t="inlineStr">
      <is>
        <t>06038 L5760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809" sId="1" odxf="1" dxf="1">
    <nc r="D90" t="inlineStr">
      <is>
        <t>977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810" sId="1" odxf="1" dxf="1">
    <nc r="E90" t="inlineStr">
      <is>
        <t>05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5811" sId="1">
    <nc r="F90" t="inlineStr">
      <is>
        <t>03</t>
      </is>
    </nc>
  </rcc>
  <rfmt sheetId="1" sqref="F90" start="0" length="2147483647">
    <dxf>
      <font>
        <i/>
      </font>
    </dxf>
  </rfmt>
  <rfmt sheetId="1" sqref="E90" start="0" length="2147483647">
    <dxf>
      <font>
        <b val="0"/>
      </font>
    </dxf>
  </rfmt>
  <rfmt sheetId="1" sqref="B91" start="0" length="2147483647">
    <dxf>
      <font>
        <i/>
      </font>
    </dxf>
  </rfmt>
  <rcc rId="5812" sId="1">
    <nc r="B91" t="inlineStr">
      <is>
        <t>06038 L5760</t>
      </is>
    </nc>
  </rcc>
  <rcc rId="5813" sId="1" odxf="1" dxf="1">
    <nc r="D91" t="inlineStr">
      <is>
        <t>977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814" sId="1">
    <nc r="E91" t="inlineStr">
      <is>
        <t>05</t>
      </is>
    </nc>
  </rcc>
  <rcc rId="5815" sId="1" odxf="1" dxf="1">
    <nc r="F91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91" start="0" length="2147483647">
    <dxf>
      <font>
        <i/>
      </font>
    </dxf>
  </rfmt>
  <rcc rId="5816" sId="1">
    <nc r="D92" t="inlineStr">
      <is>
        <t>977</t>
      </is>
    </nc>
  </rcc>
  <rcc rId="5817" sId="1">
    <nc r="E92" t="inlineStr">
      <is>
        <t>05</t>
      </is>
    </nc>
  </rcc>
  <rcc rId="5818" sId="1">
    <nc r="F92" t="inlineStr">
      <is>
        <t>03</t>
      </is>
    </nc>
  </rcc>
  <rcc rId="5819" sId="1">
    <nc r="C92" t="inlineStr">
      <is>
        <t>540</t>
      </is>
    </nc>
  </rcc>
  <rcc rId="5820" sId="1">
    <nc r="B92" t="inlineStr">
      <is>
        <t>06038 L5760</t>
      </is>
    </nc>
  </rcc>
  <rcc rId="5821" sId="1" numFmtId="4">
    <nc r="G92">
      <v>3213.75</v>
    </nc>
  </rcc>
  <rcc rId="5822" sId="1">
    <nc r="G91">
      <f>G92</f>
    </nc>
  </rcc>
  <rcc rId="5823" sId="1">
    <nc r="G90">
      <f>G91</f>
    </nc>
  </rcc>
  <rcc rId="5824" sId="1">
    <oc r="G86">
      <f>G87+G99+G102+G96+G93</f>
    </oc>
    <nc r="G86">
      <f>G87+G99+G102+G96+G93+G90</f>
    </nc>
  </rcc>
  <rcc rId="5825" sId="1" numFmtId="4">
    <oc r="G98">
      <v>831.6</v>
    </oc>
    <nc r="G98">
      <v>831.60416999999995</v>
    </nc>
  </rcc>
  <rrc rId="5826" sId="1" ref="A116:XFD116" action="insertRow"/>
  <rrc rId="5827" sId="1" ref="A116:XFD116" action="insertRow"/>
  <rcc rId="5828" sId="1" odxf="1" dxf="1">
    <nc r="A116" t="inlineStr">
      <is>
        <t>На обеспечение развития и укрепления материально-технической базы домов культуры в населенных пунктах с числом жителей до 50 тысяч человек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829" sId="1" odxf="1" dxf="1">
    <nc r="B116" t="inlineStr">
      <is>
        <t>08201L4670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C116" start="0" length="0">
    <dxf>
      <font>
        <i/>
        <name val="Times New Roman"/>
        <family val="1"/>
      </font>
    </dxf>
  </rfmt>
  <rcc rId="5830" sId="1" odxf="1" dxf="1">
    <nc r="D116" t="inlineStr">
      <is>
        <t>973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831" sId="1" odxf="1" dxf="1">
    <nc r="E116" t="inlineStr">
      <is>
        <t>08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832" sId="1" odxf="1" dxf="1">
    <nc r="F116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833" sId="1" odxf="1" dxf="1">
    <nc r="G116">
      <f>G117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834" sId="1">
    <nc r="A117" t="inlineStr">
      <is>
        <t>Субсидии автономным учреждениям на иные цели</t>
      </is>
    </nc>
  </rcc>
  <rcc rId="5835" sId="1">
    <nc r="B117" t="inlineStr">
      <is>
        <t>08201L4670</t>
      </is>
    </nc>
  </rcc>
  <rcc rId="5836" sId="1">
    <nc r="C117" t="inlineStr">
      <is>
        <t>622</t>
      </is>
    </nc>
  </rcc>
  <rcc rId="5837" sId="1">
    <nc r="D117" t="inlineStr">
      <is>
        <t>973</t>
      </is>
    </nc>
  </rcc>
  <rcc rId="5838" sId="1">
    <nc r="E117" t="inlineStr">
      <is>
        <t>08</t>
      </is>
    </nc>
  </rcc>
  <rcc rId="5839" sId="1">
    <nc r="F117" t="inlineStr">
      <is>
        <t>01</t>
      </is>
    </nc>
  </rcc>
  <rfmt sheetId="1" sqref="G117" start="0" length="0">
    <dxf>
      <fill>
        <patternFill>
          <bgColor rgb="FF00B0F0"/>
        </patternFill>
      </fill>
    </dxf>
  </rfmt>
  <rcc rId="5840" sId="1" numFmtId="4">
    <nc r="G117">
      <v>934.82614999999998</v>
    </nc>
  </rcc>
  <rfmt sheetId="1" sqref="G117">
    <dxf>
      <fill>
        <patternFill patternType="none">
          <bgColor auto="1"/>
        </patternFill>
      </fill>
    </dxf>
  </rfmt>
  <rcc rId="5841" sId="1">
    <oc r="G113">
      <f>G118+G114</f>
    </oc>
    <nc r="G113">
      <f>G118+G114+G116</f>
    </nc>
  </rcc>
</revisions>
</file>

<file path=xl/revisions/revisionLog1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842" sId="1" ref="A124:XFD124" action="insertRow"/>
  <rrc rId="5843" sId="1" ref="A124:XFD124" action="insertRow"/>
  <rcc rId="5844" sId="1" odxf="1" dxf="1">
    <nc r="A124" t="inlineStr">
      <is>
        <t>На  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B124" start="0" length="0">
    <dxf>
      <font>
        <i/>
        <name val="Times New Roman"/>
        <family val="1"/>
      </font>
    </dxf>
  </rfmt>
  <rfmt sheetId="1" sqref="C124" start="0" length="0">
    <dxf>
      <font>
        <i/>
        <name val="Times New Roman"/>
        <family val="1"/>
      </font>
    </dxf>
  </rfmt>
  <rcc rId="5845" sId="1" odxf="1" dxf="1">
    <nc r="D124" t="inlineStr">
      <is>
        <t>973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846" sId="1" odxf="1" dxf="1">
    <nc r="E124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847" sId="1" odxf="1" dxf="1">
    <nc r="F124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848" sId="1" odxf="1" dxf="1">
    <nc r="G124">
      <f>G125</f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5849" sId="1">
    <nc r="A125" t="inlineStr">
      <is>
        <t>Субсидии автономным учреждениям на финансовое обеспечение государственного (муниципального) задания на оказание государственных (муниципальных) услуг (выполнение работ)</t>
      </is>
    </nc>
  </rcc>
  <rcc rId="5850" sId="1">
    <nc r="B125" t="inlineStr">
      <is>
        <t>08301 S2140</t>
      </is>
    </nc>
  </rcc>
  <rcc rId="5851" sId="1">
    <nc r="C125" t="inlineStr">
      <is>
        <t>622</t>
      </is>
    </nc>
  </rcc>
  <rcc rId="5852" sId="1">
    <nc r="D125" t="inlineStr">
      <is>
        <t>973</t>
      </is>
    </nc>
  </rcc>
  <rcc rId="5853" sId="1">
    <nc r="E125" t="inlineStr">
      <is>
        <t>07</t>
      </is>
    </nc>
  </rcc>
  <rcc rId="5854" sId="1">
    <nc r="F125" t="inlineStr">
      <is>
        <t>03</t>
      </is>
    </nc>
  </rcc>
  <rfmt sheetId="1" sqref="G125" start="0" length="0">
    <dxf>
      <fill>
        <patternFill patternType="solid">
          <bgColor rgb="FF00B0F0"/>
        </patternFill>
      </fill>
    </dxf>
  </rfmt>
  <rcc rId="5855" sId="1">
    <nc r="B124" t="inlineStr">
      <is>
        <t>08301 S2140</t>
      </is>
    </nc>
  </rcc>
  <rcc rId="5856" sId="1" numFmtId="4">
    <nc r="G125">
      <v>535.35158000000001</v>
    </nc>
  </rcc>
  <rfmt sheetId="1" sqref="G125">
    <dxf>
      <fill>
        <patternFill patternType="none">
          <bgColor auto="1"/>
        </patternFill>
      </fill>
    </dxf>
  </rfmt>
  <rcc rId="5857" sId="1">
    <oc r="G121">
      <f>G122+G126</f>
    </oc>
    <nc r="G121">
      <f>G122+G124+G126</f>
    </nc>
  </rcc>
  <rcc rId="5858" sId="1" numFmtId="4">
    <oc r="G131">
      <v>700</v>
    </oc>
    <nc r="G131">
      <v>600</v>
    </nc>
  </rcc>
  <rrc rId="5859" sId="1" ref="A132:XFD132" action="insertRow"/>
  <rrc rId="5860" sId="1" ref="A132:XFD132" action="insertRow"/>
  <rcc rId="5861" sId="1" odxf="1" dxf="1">
    <nc r="A132" t="inlineStr">
      <is>
        <t>Премии и гранты</t>
      </is>
    </nc>
    <odxf>
      <font>
        <name val="Times New Roman"/>
        <family val="1"/>
      </font>
      <fill>
        <patternFill patternType="none"/>
      </fill>
      <alignment vertical="top"/>
    </odxf>
    <ndxf>
      <font>
        <color indexed="8"/>
        <name val="Times New Roman"/>
        <family val="1"/>
      </font>
      <fill>
        <patternFill patternType="solid"/>
      </fill>
      <alignment vertical="center"/>
    </ndxf>
  </rcc>
  <rcc rId="5862" sId="1">
    <nc r="B132" t="inlineStr">
      <is>
        <t>08401 83160</t>
      </is>
    </nc>
  </rcc>
  <rcc rId="5863" sId="1">
    <nc r="C132" t="inlineStr">
      <is>
        <t>350</t>
      </is>
    </nc>
  </rcc>
  <rcc rId="5864" sId="1">
    <nc r="D132" t="inlineStr">
      <is>
        <t>973</t>
      </is>
    </nc>
  </rcc>
  <rcc rId="5865" sId="1">
    <nc r="E132" t="inlineStr">
      <is>
        <t>08</t>
      </is>
    </nc>
  </rcc>
  <rcc rId="5866" sId="1">
    <nc r="F132" t="inlineStr">
      <is>
        <t>01</t>
      </is>
    </nc>
  </rcc>
  <rfmt sheetId="1" sqref="G132" start="0" length="0">
    <dxf>
      <fill>
        <patternFill>
          <bgColor rgb="FF00B0F0"/>
        </patternFill>
      </fill>
    </dxf>
  </rfmt>
  <rfmt sheetId="1" sqref="H132" start="0" length="0">
    <dxf>
      <fill>
        <patternFill patternType="solid">
          <bgColor rgb="FFFFFF00"/>
        </patternFill>
      </fill>
    </dxf>
  </rfmt>
  <rrc rId="5867" sId="1" ref="A133:XFD133" action="deleteRow">
    <rfmt sheetId="1" xfDxf="1" sqref="A133:XFD133" start="0" length="0">
      <dxf>
        <font>
          <b/>
          <name val="Times New Roman CYR"/>
          <family val="1"/>
        </font>
        <alignment wrapText="1"/>
      </dxf>
    </rfmt>
    <rfmt sheetId="1" sqref="A133" start="0" length="0">
      <dxf>
        <font>
          <b val="0"/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3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33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3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33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33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33" start="0" length="0">
      <dxf>
        <font>
          <b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5868" sId="1" numFmtId="4">
    <nc r="G132">
      <v>100</v>
    </nc>
  </rcc>
  <rcc rId="5869" sId="1">
    <oc r="G128">
      <f>G129+G133</f>
    </oc>
    <nc r="G128">
      <f>G129+G133+G132</f>
    </nc>
  </rcc>
</revisions>
</file>

<file path=xl/revisions/revisionLog1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132">
    <dxf>
      <fill>
        <patternFill patternType="none">
          <bgColor auto="1"/>
        </patternFill>
      </fill>
    </dxf>
  </rfmt>
</revisions>
</file>

<file path=xl/revisions/revisionLog1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870" sId="1" ref="A160:XFD160" action="insertRow"/>
  <rrc rId="5871" sId="1" ref="A160:XFD160" action="insertRow"/>
  <rcc rId="5872" sId="1" odxf="1" dxf="1">
    <nc r="A160" t="inlineStr">
      <is>
        <t>На  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873" sId="1" odxf="1" dxf="1">
    <nc r="B160" t="inlineStr">
      <is>
        <t>09301 S2140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C160" start="0" length="0">
    <dxf>
      <font>
        <i/>
        <name val="Times New Roman"/>
        <family val="1"/>
      </font>
    </dxf>
  </rfmt>
  <rcc rId="5874" sId="1" odxf="1" dxf="1">
    <nc r="D160" t="inlineStr">
      <is>
        <t>975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875" sId="1" odxf="1" dxf="1">
    <nc r="E160" t="inlineStr">
      <is>
        <t>11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876" sId="1" odxf="1" dxf="1">
    <nc r="F160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877" sId="1" odxf="1" dxf="1">
    <nc r="G160">
      <f>G161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878" sId="1">
    <nc r="A161" t="inlineStr">
      <is>
        <t>Субсидии бюджетным учреждениям на иные цели</t>
      </is>
    </nc>
  </rcc>
  <rcc rId="5879" sId="1">
    <nc r="B161" t="inlineStr">
      <is>
        <t>09301 S2140</t>
      </is>
    </nc>
  </rcc>
  <rcc rId="5880" sId="1">
    <nc r="C161" t="inlineStr">
      <is>
        <t>612</t>
      </is>
    </nc>
  </rcc>
  <rcc rId="5881" sId="1">
    <nc r="D161" t="inlineStr">
      <is>
        <t>975</t>
      </is>
    </nc>
  </rcc>
  <rcc rId="5882" sId="1">
    <nc r="E161" t="inlineStr">
      <is>
        <t>11</t>
      </is>
    </nc>
  </rcc>
  <rcc rId="5883" sId="1">
    <nc r="F161" t="inlineStr">
      <is>
        <t>03</t>
      </is>
    </nc>
  </rcc>
  <rcc rId="5884" sId="1" numFmtId="4">
    <nc r="G161">
      <v>2079</v>
    </nc>
  </rcc>
  <rcc rId="5885" sId="1">
    <oc r="G157">
      <f>G158+G162</f>
    </oc>
    <nc r="G157">
      <f>G158+G162+G160</f>
    </nc>
  </rcc>
  <rcc rId="5886" sId="1" numFmtId="4">
    <oc r="G172">
      <v>140.15</v>
    </oc>
    <nc r="G172">
      <v>134.15</v>
    </nc>
  </rcc>
  <rcc rId="5887" sId="1">
    <oc r="G173">
      <f>215+0.05212</f>
    </oc>
    <nc r="G173">
      <f>215+0.05212+6</f>
    </nc>
  </rcc>
  <rcc rId="5888" sId="1">
    <oc r="B176" t="inlineStr">
      <is>
        <t>09401 83890</t>
      </is>
    </oc>
    <nc r="B176" t="inlineStr">
      <is>
        <t>094E8 72P50</t>
      </is>
    </nc>
  </rcc>
  <rcc rId="5889" sId="1">
    <oc r="B175" t="inlineStr">
      <is>
        <t>09401 83890</t>
      </is>
    </oc>
    <nc r="B175" t="inlineStr">
      <is>
        <t>094E8 72P50</t>
      </is>
    </nc>
  </rcc>
  <rcc rId="5890" sId="1">
    <oc r="G180">
      <f>1367.5+524.32788</f>
    </oc>
    <nc r="G180">
      <f>1367.47417+524.32788</f>
    </nc>
  </rcc>
  <rcc rId="5891" sId="1" numFmtId="4">
    <oc r="G191">
      <v>562.79999999999995</v>
    </oc>
    <nc r="G191">
      <v>492</v>
    </nc>
  </rcc>
  <rcc rId="5892" sId="1" numFmtId="4">
    <oc r="G197">
      <f>95194.9+5726.8+25989.7</f>
    </oc>
    <nc r="G197">
      <v>124377.62076000001</v>
    </nc>
  </rcc>
  <rrc rId="5893" sId="1" ref="A198:XFD198" action="insertRow"/>
  <rrc rId="5894" sId="1" ref="A198:XFD198" action="insertRow"/>
  <rrc rId="5895" sId="1" ref="A198:XFD198" action="insertRow"/>
  <rcc rId="5896" sId="1">
    <nc r="A198" t="inlineStr">
      <is>
        <t>Основное мероприятие "Капитальный ремонт учреждений дошкольного образования"</t>
      </is>
    </nc>
  </rcc>
  <rcc rId="5897" sId="1" odxf="1" dxf="1">
    <nc r="B198" t="inlineStr">
      <is>
        <t>10103 00000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C198" start="0" length="0">
    <dxf>
      <font>
        <i/>
        <name val="Times New Roman"/>
        <family val="1"/>
      </font>
    </dxf>
  </rfmt>
  <rcc rId="5898" sId="1" odxf="1" dxf="1">
    <nc r="D198" t="inlineStr">
      <is>
        <t>969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899" sId="1" odxf="1" dxf="1">
    <nc r="E198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900" sId="1" odxf="1" dxf="1">
    <nc r="F198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901" sId="1" odxf="1" dxf="1">
    <nc r="G198">
      <f>G199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H198" start="0" length="0">
    <dxf>
      <fill>
        <patternFill patternType="solid">
          <bgColor rgb="FFFFFF00"/>
        </patternFill>
      </fill>
    </dxf>
  </rfmt>
  <rcc rId="5902" sId="1" odxf="1" dxf="1">
    <nc r="A199" t="inlineStr">
      <is>
        <t>На  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903" sId="1" odxf="1" dxf="1">
    <nc r="B199" t="inlineStr">
      <is>
        <t>10103 S2140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C199" start="0" length="0">
    <dxf>
      <font>
        <i/>
        <name val="Times New Roman"/>
        <family val="1"/>
      </font>
    </dxf>
  </rfmt>
  <rcc rId="5904" sId="1" odxf="1" dxf="1">
    <nc r="D199" t="inlineStr">
      <is>
        <t>969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905" sId="1" odxf="1" dxf="1">
    <nc r="E199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906" sId="1" odxf="1" dxf="1">
    <nc r="F199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907" sId="1" odxf="1" dxf="1">
    <nc r="G199">
      <f>G200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H199" start="0" length="0">
    <dxf>
      <fill>
        <patternFill patternType="solid">
          <bgColor rgb="FFFFFF00"/>
        </patternFill>
      </fill>
    </dxf>
  </rfmt>
  <rcc rId="5908" sId="1" odxf="1" dxf="1">
    <nc r="A200" t="inlineStr">
      <is>
        <t>Субсидии бюджетным учреждениям на иные цели</t>
      </is>
    </nc>
    <odxf>
      <font>
        <name val="Times New Roman"/>
        <family val="1"/>
      </font>
      <fill>
        <patternFill patternType="none"/>
      </fill>
      <alignment horizontal="general"/>
    </odxf>
    <ndxf>
      <font>
        <color indexed="8"/>
        <name val="Times New Roman"/>
        <family val="1"/>
      </font>
      <fill>
        <patternFill patternType="solid"/>
      </fill>
      <alignment horizontal="left"/>
    </ndxf>
  </rcc>
  <rcc rId="5909" sId="1">
    <nc r="B200" t="inlineStr">
      <is>
        <t>10103 S2140</t>
      </is>
    </nc>
  </rcc>
  <rcc rId="5910" sId="1">
    <nc r="C200" t="inlineStr">
      <is>
        <t>612</t>
      </is>
    </nc>
  </rcc>
  <rcc rId="5911" sId="1">
    <nc r="D200" t="inlineStr">
      <is>
        <t>969</t>
      </is>
    </nc>
  </rcc>
  <rcc rId="5912" sId="1">
    <nc r="E200" t="inlineStr">
      <is>
        <t>07</t>
      </is>
    </nc>
  </rcc>
  <rcc rId="5913" sId="1">
    <nc r="F200" t="inlineStr">
      <is>
        <t>01</t>
      </is>
    </nc>
  </rcc>
  <rfmt sheetId="1" sqref="H200" start="0" length="0">
    <dxf>
      <fill>
        <patternFill patternType="solid">
          <bgColor rgb="FFFFFF00"/>
        </patternFill>
      </fill>
    </dxf>
  </rfmt>
  <rfmt sheetId="1" sqref="A198:XFD198" start="0" length="2147483647">
    <dxf>
      <font>
        <i/>
      </font>
    </dxf>
  </rfmt>
  <rcc rId="5914" sId="1" numFmtId="4">
    <nc r="G200">
      <v>139</v>
    </nc>
  </rcc>
  <rcc rId="5915" sId="1">
    <oc r="G187">
      <f>G188+G194+G190+G192+G196</f>
    </oc>
    <nc r="G187">
      <f>G188+G194+G190+G192+G196+G198</f>
    </nc>
  </rcc>
  <rcc rId="5916" sId="1" numFmtId="4">
    <oc r="G208">
      <f>88550.5+0.00489</f>
    </oc>
    <nc r="G208">
      <v>85460.017890000003</v>
    </nc>
  </rcc>
  <rrc rId="5917" sId="1" ref="A211:XFD211" action="deleteRow">
    <undo index="65535" exp="ref" v="1" dr="G211" r="G202" sId="1"/>
    <rfmt sheetId="1" xfDxf="1" sqref="A211:XFD211" start="0" length="0">
      <dxf>
        <font>
          <i/>
          <name val="Times New Roman CYR"/>
          <family val="1"/>
        </font>
        <alignment wrapText="1"/>
      </dxf>
    </rfmt>
    <rcc rId="0" sId="1" dxf="1">
      <nc r="A211" t="inlineStr">
        <is>
          <t>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организаций,реализующих образовательные программы начального общего образования, образовательные программы среднего общего образования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11" t="inlineStr">
        <is>
          <t>10201 L3030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1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30">
      <nc r="D211">
        <v>969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11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11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11">
        <f>G212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918" sId="1" ref="A211:XFD211" action="deleteRow">
    <rfmt sheetId="1" xfDxf="1" sqref="A211:XFD211" start="0" length="0">
      <dxf>
        <font>
          <name val="Times New Roman CYR"/>
          <family val="1"/>
        </font>
        <alignment wrapText="1"/>
      </dxf>
    </rfmt>
    <rcc rId="0" sId="1" dxf="1">
      <nc r="A211" t="inlineStr">
        <is>
          <t>Субсидии бюджетным учреждениям на иные цели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11" t="inlineStr">
        <is>
          <t>10201 L3030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1" t="inlineStr">
        <is>
          <t>612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D211">
        <v>969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11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11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11">
        <v>62703.7</v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919" sId="1" ref="A209:XFD209" action="deleteRow">
    <undo index="65535" exp="ref" v="1" dr="G209" r="G202" sId="1"/>
    <rfmt sheetId="1" xfDxf="1" sqref="A209:XFD209" start="0" length="0">
      <dxf>
        <font>
          <name val="Times New Roman CYR"/>
          <family val="1"/>
        </font>
        <alignment wrapText="1"/>
      </dxf>
    </rfmt>
    <rcc rId="0" sId="1" dxf="1">
      <nc r="A209" t="inlineStr">
        <is>
          <t>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      </is>
      </nc>
      <ndxf>
        <font>
          <i/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09" t="inlineStr">
        <is>
          <t>10201 L0500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09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09" t="inlineStr">
        <is>
          <t>969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09" t="inlineStr">
        <is>
          <t>07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09" t="inlineStr">
        <is>
          <t>02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09">
        <f>G210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920" sId="1" ref="A209:XFD209" action="deleteRow">
    <rfmt sheetId="1" xfDxf="1" sqref="A209:XFD209" start="0" length="0">
      <dxf>
        <font>
          <name val="Times New Roman CYR"/>
          <family val="1"/>
        </font>
        <alignment wrapText="1"/>
      </dxf>
    </rfmt>
    <rcc rId="0" sId="1" dxf="1">
      <nc r="A209" t="inlineStr">
        <is>
          <t>Субсидии бюджетным учреждениям на иные цели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09" t="inlineStr">
        <is>
          <t>10201 L0500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9" t="inlineStr">
        <is>
          <t>612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09" t="inlineStr">
        <is>
          <t>969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09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09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09">
        <v>1750.5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209" start="0" length="0">
      <dxf>
        <fill>
          <patternFill patternType="solid">
            <bgColor rgb="FFFFFF00"/>
          </patternFill>
        </fill>
      </dxf>
    </rfmt>
  </rrc>
  <rrc rId="5921" sId="1" ref="A211:XFD211" action="insertRow"/>
  <rrc rId="5922" sId="1" ref="A211:XFD211" action="insertRow"/>
  <rfmt sheetId="1" sqref="B211" start="0" length="2147483647">
    <dxf>
      <font>
        <i/>
      </font>
    </dxf>
  </rfmt>
  <rcc rId="5923" sId="1">
    <nc r="B211" t="inlineStr">
      <is>
        <t>10201 S2890</t>
      </is>
    </nc>
  </rcc>
  <rfmt sheetId="1" sqref="D211" start="0" length="2147483647">
    <dxf>
      <font>
        <i/>
      </font>
    </dxf>
  </rfmt>
  <rcc rId="5924" sId="1">
    <nc r="D211" t="inlineStr">
      <is>
        <t>969</t>
      </is>
    </nc>
  </rcc>
  <rfmt sheetId="1" sqref="E211" start="0" length="2147483647">
    <dxf>
      <font>
        <i/>
      </font>
    </dxf>
  </rfmt>
  <rcc rId="5925" sId="1">
    <nc r="E211" t="inlineStr">
      <is>
        <t>07</t>
      </is>
    </nc>
  </rcc>
  <rfmt sheetId="1" sqref="F211" start="0" length="2147483647">
    <dxf>
      <font>
        <i/>
      </font>
    </dxf>
  </rfmt>
  <rcc rId="5926" sId="1">
    <nc r="F211" t="inlineStr">
      <is>
        <t>05</t>
      </is>
    </nc>
  </rcc>
  <rcc rId="5927" sId="1">
    <nc r="B212" t="inlineStr">
      <is>
        <t>10201  S2890</t>
      </is>
    </nc>
  </rcc>
  <rcc rId="5928" sId="1">
    <nc r="C212" t="inlineStr">
      <is>
        <t>612</t>
      </is>
    </nc>
  </rcc>
  <rcc rId="5929" sId="1">
    <nc r="D212" t="inlineStr">
      <is>
        <t>969</t>
      </is>
    </nc>
  </rcc>
  <rcc rId="5930" sId="1">
    <nc r="E212" t="inlineStr">
      <is>
        <t>07</t>
      </is>
    </nc>
  </rcc>
  <rcc rId="5931" sId="1">
    <nc r="F212" t="inlineStr">
      <is>
        <t>05</t>
      </is>
    </nc>
  </rcc>
  <rfmt sheetId="1" sqref="A211" start="0" length="2147483647">
    <dxf>
      <font>
        <i/>
      </font>
    </dxf>
  </rfmt>
  <rcc rId="5932" sId="1">
    <nc r="A211" t="inlineStr">
      <is>
        <t xml:space="preserve">На обеспечение муниципальных общеобразовательных организаций педагогическими работниками   </t>
      </is>
    </nc>
  </rcc>
  <rcc rId="5933" sId="1">
    <nc r="A212" t="inlineStr">
      <is>
        <t>Субсидии бюджетным учреждениям на иные цели</t>
      </is>
    </nc>
  </rcc>
  <rcc rId="5934" sId="1" numFmtId="4">
    <nc r="G212">
      <v>407.2</v>
    </nc>
  </rcc>
  <rcc rId="5935" sId="1">
    <nc r="G211">
      <f>G212</f>
    </nc>
  </rcc>
  <rcc rId="5936" sId="1" numFmtId="4">
    <oc r="G214">
      <f>136340.4+14200</f>
    </oc>
    <nc r="G214">
      <v>155162.79999999999</v>
    </nc>
  </rcc>
  <rfmt sheetId="1" sqref="G211" start="0" length="2147483647">
    <dxf>
      <font>
        <i/>
      </font>
    </dxf>
  </rfmt>
  <rcc rId="5937" sId="1" numFmtId="4">
    <oc r="G216">
      <f>10804.3+10804.3</f>
    </oc>
    <nc r="G216">
      <v>20385.5</v>
    </nc>
  </rcc>
  <rcc rId="5938" sId="1" numFmtId="4">
    <oc r="G218">
      <f>1523.6+47.1</f>
    </oc>
    <nc r="G218">
      <v>1570.722</v>
    </nc>
  </rcc>
  <rrc rId="5939" sId="1" ref="A211:XFD211" action="deleteRow">
    <rfmt sheetId="1" xfDxf="1" sqref="A211:XFD211" start="0" length="0">
      <dxf>
        <font>
          <name val="Times New Roman CYR"/>
          <family val="1"/>
        </font>
        <alignment wrapText="1"/>
      </dxf>
    </rfmt>
    <rcc rId="0" sId="1" dxf="1">
      <nc r="A211" t="inlineStr">
        <is>
          <t xml:space="preserve">На обеспечение муниципальных общеобразовательных организаций педагогическими работниками   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11" t="inlineStr">
        <is>
          <t>10201 S2890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1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11" t="inlineStr">
        <is>
          <t>969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11" t="inlineStr">
        <is>
          <t>07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11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11">
        <f>G212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940" sId="1" ref="A211:XFD211" action="deleteRow">
    <rfmt sheetId="1" xfDxf="1" sqref="A211:XFD211" start="0" length="0">
      <dxf>
        <font>
          <name val="Times New Roman CYR"/>
          <family val="1"/>
        </font>
        <alignment wrapText="1"/>
      </dxf>
    </rfmt>
    <rcc rId="0" sId="1" dxf="1">
      <nc r="A211" t="inlineStr">
        <is>
          <t>Субсидии бюджетным учреждениям на иные цели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11" t="inlineStr">
        <is>
          <t>10201  S2890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1" t="inlineStr">
        <is>
          <t>612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11" t="inlineStr">
        <is>
          <t>969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11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11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11">
        <v>407.2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5941" sId="1">
    <oc r="B220" t="inlineStr">
      <is>
        <t>102EB 51790</t>
      </is>
    </oc>
    <nc r="B220" t="inlineStr">
      <is>
        <t>102Ю6 51790</t>
      </is>
    </nc>
  </rcc>
  <rcc rId="5942" sId="1">
    <oc r="B219" t="inlineStr">
      <is>
        <t>102EB 51790</t>
      </is>
    </oc>
    <nc r="B219" t="inlineStr">
      <is>
        <t>102Ю6 51790</t>
      </is>
    </nc>
  </rcc>
  <rcc rId="5943" sId="1" numFmtId="4">
    <oc r="G226">
      <f>8320+437.89511</f>
    </oc>
    <nc r="G226">
      <v>1814.07</v>
    </nc>
  </rcc>
  <rrc rId="5944" sId="1" ref="A227:XFD227" action="insertRow"/>
  <rrc rId="5945" sId="1" ref="A227:XFD227" action="insertRow"/>
  <rfmt sheetId="1" sqref="A227" start="0" length="2147483647">
    <dxf>
      <font>
        <i/>
      </font>
    </dxf>
  </rfmt>
  <rcc rId="5946" sId="1" odxf="1" dxf="1">
    <nc r="A227" t="inlineStr">
      <is>
    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    </is>
    </nc>
    <ndxf>
      <fill>
        <patternFill>
          <bgColor theme="0"/>
        </patternFill>
      </fill>
    </ndxf>
  </rcc>
  <rfmt sheetId="1" sqref="B227" start="0" length="2147483647">
    <dxf>
      <font>
        <i/>
      </font>
    </dxf>
  </rfmt>
  <rcc rId="5947" sId="1">
    <nc r="B227" t="inlineStr">
      <is>
        <t>102Ю6 50500</t>
      </is>
    </nc>
  </rcc>
  <rfmt sheetId="1" sqref="D227" start="0" length="2147483647">
    <dxf>
      <font>
        <i/>
      </font>
    </dxf>
  </rfmt>
  <rcc rId="5948" sId="1">
    <nc r="D227" t="inlineStr">
      <is>
        <t>969</t>
      </is>
    </nc>
  </rcc>
  <rfmt sheetId="1" sqref="E227" start="0" length="2147483647">
    <dxf>
      <font>
        <i/>
      </font>
    </dxf>
  </rfmt>
  <rcc rId="5949" sId="1">
    <nc r="E227" t="inlineStr">
      <is>
        <t>07</t>
      </is>
    </nc>
  </rcc>
  <rcc rId="5950" sId="1" odxf="1" dxf="1">
    <nc r="F227" t="inlineStr">
      <is>
        <t>02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951" sId="1">
    <nc r="A228" t="inlineStr">
      <is>
        <t>Субсидии бюджетным учреждениям на иные цели</t>
      </is>
    </nc>
  </rcc>
  <rcc rId="5952" sId="1">
    <nc r="B228" t="inlineStr">
      <is>
        <t>102Ю6 50500</t>
      </is>
    </nc>
  </rcc>
  <rcc rId="5953" sId="1">
    <nc r="C228" t="inlineStr">
      <is>
        <t>612</t>
      </is>
    </nc>
  </rcc>
  <rcc rId="5954" sId="1">
    <nc r="D228" t="inlineStr">
      <is>
        <t>969</t>
      </is>
    </nc>
  </rcc>
  <rcc rId="5955" sId="1">
    <nc r="E228" t="inlineStr">
      <is>
        <t>07</t>
      </is>
    </nc>
  </rcc>
  <rcc rId="5956" sId="1">
    <nc r="F228" t="inlineStr">
      <is>
        <t>02</t>
      </is>
    </nc>
  </rcc>
  <rcc rId="5957" sId="1" numFmtId="4">
    <nc r="G228">
      <v>1750.5</v>
    </nc>
  </rcc>
  <rcc rId="5958" sId="1">
    <nc r="G227">
      <f>G228</f>
    </nc>
  </rcc>
  <rfmt sheetId="1" sqref="G227" start="0" length="2147483647">
    <dxf>
      <font>
        <i/>
      </font>
    </dxf>
  </rfmt>
  <rrc rId="5959" sId="1" ref="A229:XFD230" action="insertRow"/>
  <rm rId="5960" sheetId="1" source="A219:XFD220" destination="A229:XFD230" sourceSheetId="1">
    <rfmt sheetId="1" xfDxf="1" sqref="A229:XFD229" start="0" length="0">
      <dxf>
        <font>
          <i/>
          <name val="Times New Roman CYR"/>
          <family val="1"/>
        </font>
        <alignment wrapText="1"/>
      </dxf>
    </rfmt>
    <rfmt sheetId="1" xfDxf="1" sqref="A230:XFD230" start="0" length="0">
      <dxf>
        <font>
          <i/>
          <name val="Times New Roman CYR"/>
          <family val="1"/>
        </font>
        <alignment wrapText="1"/>
      </dxf>
    </rfmt>
    <rfmt sheetId="1" sqref="A229" start="0" length="0">
      <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29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29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29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29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29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29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230" start="0" length="0">
      <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30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30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30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30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30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30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5961" sId="1" ref="A219:XFD219" action="deleteRow">
    <rfmt sheetId="1" xfDxf="1" sqref="A219:XFD219" start="0" length="0">
      <dxf>
        <font>
          <name val="Times New Roman CYR"/>
          <family val="1"/>
        </font>
        <alignment wrapText="1"/>
      </dxf>
    </rfmt>
  </rrc>
  <rrc rId="5962" sId="1" ref="A219:XFD219" action="deleteRow">
    <rfmt sheetId="1" xfDxf="1" sqref="A219:XFD219" start="0" length="0">
      <dxf>
        <font>
          <name val="Times New Roman CYR"/>
          <family val="1"/>
        </font>
        <alignment wrapText="1"/>
      </dxf>
    </rfmt>
  </rrc>
  <rrc rId="5963" sId="1" ref="A229:XFD229" action="insertRow"/>
  <rrc rId="5964" sId="1" ref="A229:XFD229" action="insertRow"/>
  <rcc rId="5965" sId="1" odxf="1" dxf="1">
    <nc r="A229" t="inlineStr">
      <is>
        <t>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организаций,реализующих образовательные программы начального общего образования, образовательные программы среднего общего образования</t>
      </is>
    </nc>
    <odxf>
      <font>
        <i val="0"/>
        <color indexed="8"/>
        <name val="Times New Roman"/>
        <family val="1"/>
      </font>
      <fill>
        <patternFill patternType="solid"/>
      </fill>
      <alignment horizontal="left"/>
    </odxf>
    <ndxf>
      <font>
        <i/>
        <color indexed="8"/>
        <name val="Times New Roman"/>
        <family val="1"/>
      </font>
      <fill>
        <patternFill patternType="none"/>
      </fill>
      <alignment horizontal="general"/>
    </ndxf>
  </rcc>
  <rfmt sheetId="1" sqref="B229" start="0" length="0">
    <dxf>
      <font>
        <i/>
        <name val="Times New Roman"/>
        <family val="1"/>
      </font>
    </dxf>
  </rfmt>
  <rfmt sheetId="1" sqref="C229" start="0" length="0">
    <dxf>
      <font>
        <i/>
        <name val="Times New Roman"/>
        <family val="1"/>
      </font>
    </dxf>
  </rfmt>
  <rcc rId="5966" sId="1" odxf="1" dxf="1" numFmtId="30">
    <nc r="D229">
      <v>969</v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967" sId="1" odxf="1" dxf="1">
    <nc r="E229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968" sId="1" odxf="1" dxf="1">
    <nc r="F229" t="inlineStr">
      <is>
        <t>02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969" sId="1" odxf="1" dxf="1">
    <nc r="G229">
      <f>G230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970" sId="1">
    <nc r="A230" t="inlineStr">
      <is>
        <t>Субсидии бюджетным учреждениям на иные цели</t>
      </is>
    </nc>
  </rcc>
  <rcc rId="5971" sId="1">
    <nc r="C230" t="inlineStr">
      <is>
        <t>612</t>
      </is>
    </nc>
  </rcc>
  <rcc rId="5972" sId="1" numFmtId="30">
    <nc r="D230">
      <v>969</v>
    </nc>
  </rcc>
  <rcc rId="5973" sId="1">
    <nc r="E230" t="inlineStr">
      <is>
        <t>07</t>
      </is>
    </nc>
  </rcc>
  <rcc rId="5974" sId="1">
    <nc r="F230" t="inlineStr">
      <is>
        <t>02</t>
      </is>
    </nc>
  </rcc>
  <rfmt sheetId="1" sqref="H230" start="0" length="0">
    <dxf>
      <font>
        <i val="0"/>
        <name val="Times New Roman CYR"/>
        <family val="1"/>
      </font>
    </dxf>
  </rfmt>
  <rfmt sheetId="1" sqref="I230" start="0" length="0">
    <dxf>
      <font>
        <i val="0"/>
        <name val="Times New Roman CYR"/>
        <family val="1"/>
      </font>
    </dxf>
  </rfmt>
  <rfmt sheetId="1" sqref="A230:XFD230" start="0" length="0">
    <dxf>
      <font>
        <i val="0"/>
        <name val="Times New Roman CYR"/>
        <family val="1"/>
      </font>
    </dxf>
  </rfmt>
  <rcc rId="5975" sId="1">
    <nc r="B229" t="inlineStr">
      <is>
        <t>102Ю6 53030</t>
      </is>
    </nc>
  </rcc>
  <rcc rId="5976" sId="1">
    <nc r="B230" t="inlineStr">
      <is>
        <t>102Ю6 53030</t>
      </is>
    </nc>
  </rcc>
  <rcc rId="5977" sId="1" numFmtId="4">
    <nc r="G230">
      <v>62703.7</v>
    </nc>
  </rcc>
  <rcc rId="5978" sId="1">
    <oc r="G202">
      <f>G203+G205+G207+#REF!+G209+G211+G213+G215+G217+G227+#REF!</f>
    </oc>
    <nc r="G202">
      <f>G203+G205+G207+G209+G211+G213+G215+G217+G227+G219+G222+G225+G229</f>
    </nc>
  </rcc>
  <rcc rId="5979" sId="1" numFmtId="4">
    <oc r="G234">
      <v>863.3</v>
    </oc>
    <nc r="G234">
      <v>663.3</v>
    </nc>
  </rcc>
  <rcc rId="5980" sId="1" numFmtId="4">
    <oc r="G240">
      <v>10888.4</v>
    </oc>
    <nc r="G240">
      <v>11420.556920000001</v>
    </nc>
  </rcc>
  <rcc rId="5981" sId="1" numFmtId="4">
    <oc r="G241">
      <v>21091.200000000001</v>
    </oc>
    <nc r="G241">
      <v>22251.544860000002</v>
    </nc>
  </rcc>
  <rcc rId="5982" sId="1" numFmtId="4">
    <oc r="G265">
      <v>899.9</v>
    </oc>
    <nc r="G265">
      <v>1249.9000000000001</v>
    </nc>
  </rcc>
  <rcc rId="5983" sId="1" numFmtId="4">
    <oc r="G266">
      <f>5565.9+100</f>
    </oc>
    <nc r="G266">
      <v>5300.3980000000001</v>
    </nc>
  </rcc>
  <rcc rId="5984" sId="1" numFmtId="4">
    <oc r="G267">
      <v>893.4</v>
    </oc>
    <nc r="G267">
      <v>954.55169000000001</v>
    </nc>
  </rcc>
  <rcc rId="5985" sId="1" numFmtId="4">
    <oc r="G272">
      <v>24587.599999999999</v>
    </oc>
    <nc r="G272">
      <v>25428.87746</v>
    </nc>
  </rcc>
  <rcc rId="5986" sId="1" numFmtId="4">
    <oc r="G300">
      <f>17551.7+17.552</f>
    </oc>
    <nc r="G300">
      <v>17569.216</v>
    </nc>
  </rcc>
  <rcc rId="5987" sId="1">
    <oc r="B298" t="inlineStr">
      <is>
        <t>160F2 00000</t>
      </is>
    </oc>
    <nc r="B298" t="inlineStr">
      <is>
        <t>160И4 55550</t>
      </is>
    </nc>
  </rcc>
  <rcc rId="5988" sId="1">
    <oc r="B299" t="inlineStr">
      <is>
        <t>160F2 55550</t>
      </is>
    </oc>
    <nc r="B299" t="inlineStr">
      <is>
        <t>160И4 55550</t>
      </is>
    </nc>
  </rcc>
  <rcc rId="5989" sId="1">
    <oc r="B300" t="inlineStr">
      <is>
        <t>160F2 55550</t>
      </is>
    </oc>
    <nc r="B300" t="inlineStr">
      <is>
        <t>160И4 55550</t>
      </is>
    </nc>
  </rcc>
  <rcc rId="5990" sId="1" numFmtId="30">
    <oc r="D298">
      <v>968</v>
    </oc>
    <nc r="D298" t="inlineStr">
      <is>
        <t>977</t>
      </is>
    </nc>
  </rcc>
  <rcc rId="5991" sId="1" numFmtId="30">
    <oc r="D299">
      <v>968</v>
    </oc>
    <nc r="D299" t="inlineStr">
      <is>
        <t>977</t>
      </is>
    </nc>
  </rcc>
  <rrc rId="5992" sId="1" ref="A305:XFD305" action="insertRow"/>
  <rrc rId="5993" sId="1" ref="A305:XFD305" action="insertRow"/>
  <rrc rId="5994" sId="1" ref="A306:XFD306" action="insertRow"/>
  <rcc rId="5995" sId="1" odxf="1" dxf="1">
    <nc r="A305" t="inlineStr">
      <is>
        <t>На модернизацию объектов водоснабжения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5996" sId="1" odxf="1" dxf="1">
    <nc r="B305" t="inlineStr">
      <is>
        <t>17001 S2860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fmt sheetId="1" sqref="C305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cc rId="5997" sId="1" odxf="1" dxf="1">
    <nc r="D305" t="inlineStr">
      <is>
        <t>971</t>
      </is>
    </nc>
    <odxf>
      <font>
        <i val="0"/>
        <color indexed="8"/>
        <name val="Times New Roman"/>
        <family val="1"/>
      </font>
      <fill>
        <patternFill patternType="none">
          <bgColor indexed="65"/>
        </patternFill>
      </fill>
      <alignment wrapText="0"/>
    </odxf>
    <ndxf>
      <font>
        <i/>
        <color indexed="8"/>
        <name val="Times New Roman"/>
        <family val="1"/>
      </font>
      <fill>
        <patternFill patternType="solid">
          <bgColor theme="0"/>
        </patternFill>
      </fill>
      <alignment wrapText="1"/>
    </ndxf>
  </rcc>
  <rcc rId="5998" sId="1" odxf="1" dxf="1">
    <nc r="E305" t="inlineStr">
      <is>
        <t>05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5999" sId="1" odxf="1" dxf="1">
    <nc r="F305" t="inlineStr">
      <is>
        <t>02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6000" sId="1" odxf="1" dxf="1">
    <nc r="G305">
      <f>G306</f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6001" sId="1" odxf="1" dxf="1">
    <nc r="A306" t="inlineStr">
      <is>
        <t>Бюджетные инвестиции в объекты капитального строительства государственной (муниципальной) собственности</t>
      </is>
    </nc>
    <odxf>
      <font>
        <name val="Times New Roman"/>
        <family val="1"/>
      </font>
      <fill>
        <patternFill patternType="none">
          <bgColor indexed="65"/>
        </patternFill>
      </fill>
      <alignment vertical="top"/>
    </odxf>
    <ndxf>
      <font>
        <color indexed="8"/>
        <name val="Times New Roman"/>
        <family val="1"/>
      </font>
      <fill>
        <patternFill patternType="solid">
          <bgColor indexed="9"/>
        </patternFill>
      </fill>
      <alignment vertical="center"/>
    </ndxf>
  </rcc>
  <rcc rId="6002" sId="1" odxf="1" dxf="1">
    <nc r="B306" t="inlineStr">
      <is>
        <t>17001 S2860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6003" sId="1" odxf="1" dxf="1">
    <nc r="C306" t="inlineStr">
      <is>
        <t>414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6004" sId="1" odxf="1" dxf="1">
    <nc r="D306" t="inlineStr">
      <is>
        <t>971</t>
      </is>
    </nc>
    <odxf>
      <font>
        <color indexed="8"/>
        <name val="Times New Roman"/>
        <family val="1"/>
      </font>
      <fill>
        <patternFill patternType="none">
          <bgColor indexed="65"/>
        </patternFill>
      </fill>
      <alignment wrapText="0"/>
    </odxf>
    <ndxf>
      <font>
        <color indexed="8"/>
        <name val="Times New Roman"/>
        <family val="1"/>
      </font>
      <fill>
        <patternFill patternType="solid">
          <bgColor theme="0"/>
        </patternFill>
      </fill>
      <alignment wrapText="1"/>
    </ndxf>
  </rcc>
  <rcc rId="6005" sId="1" odxf="1" dxf="1">
    <nc r="E306" t="inlineStr">
      <is>
        <t>05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6006" sId="1" odxf="1" dxf="1">
    <nc r="F306" t="inlineStr">
      <is>
        <t>02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fmt sheetId="1" sqref="G306" start="0" length="0">
    <dxf>
      <fill>
        <patternFill patternType="solid">
          <bgColor theme="0"/>
        </patternFill>
      </fill>
    </dxf>
  </rfmt>
  <rrc rId="6007" sId="1" ref="A307:XFD307" action="deleteRow">
    <rfmt sheetId="1" xfDxf="1" sqref="A307:XFD307" start="0" length="0">
      <dxf>
        <font>
          <name val="Times New Roman CYR"/>
          <family val="1"/>
        </font>
        <alignment wrapText="1"/>
      </dxf>
    </rfmt>
    <rfmt sheetId="1" sqref="A307" start="0" length="0">
      <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0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0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07" start="0" length="0">
      <dxf>
        <font>
          <color indexed="8"/>
          <name val="Times New Roman"/>
          <family val="1"/>
        </font>
        <numFmt numFmtId="30" formatCode="@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0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0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7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6008" sId="1" numFmtId="4">
    <nc r="G306">
      <v>283.46820000000002</v>
    </nc>
  </rcc>
  <rcc rId="6009" sId="1">
    <oc r="G302">
      <f>G303</f>
    </oc>
    <nc r="G302">
      <f>G303+G305</f>
    </nc>
  </rcc>
  <rrc rId="6010" sId="1" ref="A311:XFD314" action="insertRow"/>
  <rcc rId="6011" sId="1" odxf="1" dxf="1">
    <nc r="A311" t="inlineStr">
      <is>
        <t>Муниципальная программа " Благоустройство территорий муниципальных образований Селенгинского района на 2021 и плановый период 2022-2025гг."</t>
      </is>
    </nc>
    <odxf>
      <font>
        <b val="0"/>
        <name val="Times New Roman"/>
        <family val="1"/>
      </font>
      <fill>
        <patternFill patternType="none">
          <bgColor indexed="65"/>
        </patternFill>
      </fill>
      <alignment vertical="top"/>
    </odxf>
    <ndxf>
      <font>
        <b/>
        <color indexed="8"/>
        <name val="Times New Roman"/>
        <family val="1"/>
      </font>
      <fill>
        <patternFill patternType="solid">
          <bgColor rgb="FFFFFF00"/>
        </patternFill>
      </fill>
      <alignment vertical="center"/>
    </ndxf>
  </rcc>
  <rcc rId="6012" sId="1" odxf="1" dxf="1">
    <nc r="B311" t="inlineStr">
      <is>
        <t>19000 00000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rgb="FFFFFF00"/>
        </patternFill>
      </fill>
    </ndxf>
  </rcc>
  <rfmt sheetId="1" sqref="C311" start="0" length="0">
    <dxf>
      <font>
        <b/>
        <name val="Times New Roman"/>
        <family val="1"/>
      </font>
      <fill>
        <patternFill patternType="solid">
          <bgColor rgb="FFFFFF00"/>
        </patternFill>
      </fill>
    </dxf>
  </rfmt>
  <rfmt sheetId="1" sqref="D311" start="0" length="0">
    <dxf>
      <font>
        <b/>
        <name val="Times New Roman"/>
        <family val="1"/>
      </font>
      <fill>
        <patternFill patternType="solid">
          <bgColor rgb="FFFFFF00"/>
        </patternFill>
      </fill>
    </dxf>
  </rfmt>
  <rfmt sheetId="1" sqref="E311" start="0" length="0">
    <dxf>
      <font>
        <b/>
        <name val="Times New Roman"/>
        <family val="1"/>
      </font>
      <fill>
        <patternFill patternType="solid">
          <bgColor rgb="FFFFFF00"/>
        </patternFill>
      </fill>
    </dxf>
  </rfmt>
  <rfmt sheetId="1" sqref="F311" start="0" length="0">
    <dxf>
      <font>
        <b/>
        <name val="Times New Roman"/>
        <family val="1"/>
      </font>
      <fill>
        <patternFill patternType="solid">
          <bgColor rgb="FFFFFF00"/>
        </patternFill>
      </fill>
    </dxf>
  </rfmt>
  <rcc rId="6013" sId="1" odxf="1" dxf="1">
    <nc r="G311">
      <f>G312</f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rgb="FFFFFF00"/>
        </patternFill>
      </fill>
    </ndxf>
  </rcc>
  <rfmt sheetId="1" sqref="H311" start="0" length="0">
    <dxf>
      <font>
        <b/>
        <name val="Times New Roman CYR"/>
        <family val="1"/>
      </font>
      <fill>
        <patternFill patternType="solid">
          <bgColor rgb="FFFFFF00"/>
        </patternFill>
      </fill>
    </dxf>
  </rfmt>
  <rfmt sheetId="1" sqref="I311" start="0" length="0">
    <dxf>
      <font>
        <b/>
        <name val="Times New Roman CYR"/>
        <family val="1"/>
      </font>
      <fill>
        <patternFill patternType="solid">
          <bgColor rgb="FFFFFF00"/>
        </patternFill>
      </fill>
    </dxf>
  </rfmt>
  <rfmt sheetId="1" sqref="A311:XFD311" start="0" length="0">
    <dxf>
      <font>
        <b/>
        <name val="Times New Roman CYR"/>
        <family val="1"/>
      </font>
      <fill>
        <patternFill patternType="solid">
          <bgColor rgb="FFFFFF00"/>
        </patternFill>
      </fill>
    </dxf>
  </rfmt>
  <rcc rId="6014" sId="1" odxf="1" dxf="1">
    <nc r="A312" t="inlineStr">
      <is>
        <t xml:space="preserve">Основное мероприятие "Благоустройство территории во всех населенных пунктах МО СП </t>
      </is>
    </nc>
    <odxf>
      <font>
        <i val="0"/>
        <name val="Times New Roman"/>
        <family val="1"/>
      </font>
      <alignment vertical="top"/>
    </odxf>
    <ndxf>
      <font>
        <i/>
        <color indexed="8"/>
        <name val="Times New Roman"/>
        <family val="1"/>
      </font>
      <alignment vertical="center"/>
    </ndxf>
  </rcc>
  <rcc rId="6015" sId="1" odxf="1" dxf="1">
    <nc r="B312" t="inlineStr">
      <is>
        <t>19001 00000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C312" start="0" length="0">
    <dxf>
      <font>
        <i/>
        <name val="Times New Roman"/>
        <family val="1"/>
      </font>
    </dxf>
  </rfmt>
  <rfmt sheetId="1" sqref="D312" start="0" length="0">
    <dxf>
      <font>
        <i/>
        <name val="Times New Roman"/>
        <family val="1"/>
      </font>
    </dxf>
  </rfmt>
  <rfmt sheetId="1" sqref="E312" start="0" length="0">
    <dxf>
      <font>
        <i/>
        <name val="Times New Roman"/>
        <family val="1"/>
      </font>
    </dxf>
  </rfmt>
  <rfmt sheetId="1" sqref="F312" start="0" length="0">
    <dxf>
      <font>
        <i/>
        <name val="Times New Roman"/>
        <family val="1"/>
      </font>
    </dxf>
  </rfmt>
  <rcc rId="6016" sId="1" odxf="1" dxf="1">
    <nc r="G312">
      <f>G313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017" sId="1" odxf="1" dxf="1">
    <nc r="A313" t="inlineStr">
      <is>
        <t>На  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</is>
    </nc>
    <odxf>
      <font>
        <i val="0"/>
        <name val="Times New Roman"/>
        <family val="1"/>
      </font>
      <fill>
        <patternFill patternType="none"/>
      </fill>
      <alignment vertical="top"/>
    </odxf>
    <ndxf>
      <font>
        <i/>
        <color indexed="8"/>
        <name val="Times New Roman"/>
        <family val="1"/>
      </font>
      <fill>
        <patternFill patternType="solid"/>
      </fill>
      <alignment vertical="center"/>
    </ndxf>
  </rcc>
  <rcc rId="6018" sId="1" odxf="1" dxf="1">
    <nc r="B313" t="inlineStr">
      <is>
        <t>19001 S2140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C313" start="0" length="0">
    <dxf>
      <font>
        <i/>
        <name val="Times New Roman"/>
        <family val="1"/>
      </font>
    </dxf>
  </rfmt>
  <rcc rId="6019" sId="1" odxf="1" dxf="1">
    <nc r="D313" t="inlineStr">
      <is>
        <t>977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020" sId="1" odxf="1" dxf="1">
    <nc r="E313" t="inlineStr">
      <is>
        <t>14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021" sId="1" odxf="1" dxf="1">
    <nc r="F313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022" sId="1" odxf="1" dxf="1">
    <nc r="G313">
      <f>G314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H313" start="0" length="0">
    <dxf>
      <font>
        <i/>
        <name val="Times New Roman CYR"/>
        <family val="1"/>
      </font>
    </dxf>
  </rfmt>
  <rfmt sheetId="1" sqref="I313" start="0" length="0">
    <dxf>
      <font>
        <i/>
        <name val="Times New Roman CYR"/>
        <family val="1"/>
      </font>
    </dxf>
  </rfmt>
  <rfmt sheetId="1" sqref="A313:XFD313" start="0" length="0">
    <dxf>
      <font>
        <i/>
        <name val="Times New Roman CYR"/>
        <family val="1"/>
      </font>
    </dxf>
  </rfmt>
  <rcc rId="6023" sId="1" odxf="1" dxf="1">
    <nc r="A314" t="inlineStr">
      <is>
        <t>Иные межбюджетные трансферты</t>
      </is>
    </nc>
    <odxf>
      <font>
        <name val="Times New Roman"/>
        <family val="1"/>
      </font>
      <alignment vertical="top"/>
    </odxf>
    <ndxf>
      <font>
        <color indexed="8"/>
        <name val="Times New Roman"/>
        <family val="1"/>
      </font>
      <alignment vertical="center"/>
    </ndxf>
  </rcc>
  <rcc rId="6024" sId="1">
    <nc r="B314" t="inlineStr">
      <is>
        <t>19001 S2140</t>
      </is>
    </nc>
  </rcc>
  <rcc rId="6025" sId="1">
    <nc r="C314" t="inlineStr">
      <is>
        <t>540</t>
      </is>
    </nc>
  </rcc>
  <rcc rId="6026" sId="1">
    <nc r="D314" t="inlineStr">
      <is>
        <t>977</t>
      </is>
    </nc>
  </rcc>
  <rcc rId="6027" sId="1">
    <nc r="E314" t="inlineStr">
      <is>
        <t>14</t>
      </is>
    </nc>
  </rcc>
  <rcc rId="6028" sId="1">
    <nc r="F314" t="inlineStr">
      <is>
        <t>03</t>
      </is>
    </nc>
  </rcc>
  <rfmt sheetId="1" sqref="G314" start="0" length="0">
    <dxf>
      <fill>
        <patternFill patternType="solid">
          <bgColor theme="0"/>
        </patternFill>
      </fill>
    </dxf>
  </rfmt>
  <rcc rId="6029" sId="1">
    <oc r="G201">
      <f>G202+G219+G222</f>
    </oc>
    <nc r="G201">
      <f>G202</f>
    </nc>
  </rcc>
  <rcc rId="6030" sId="1" numFmtId="4">
    <oc r="G195">
      <f>42236-2500</f>
    </oc>
    <nc r="G195">
      <v>39373.959000000003</v>
    </nc>
  </rcc>
  <rcc rId="6031" sId="1" numFmtId="4">
    <oc r="G235">
      <v>1506.8</v>
    </oc>
    <nc r="G235">
      <v>1869.3090500000001</v>
    </nc>
  </rcc>
  <rrc rId="6032" sId="1" ref="A300:XFD300" action="insertRow"/>
  <rcc rId="6033" sId="1" odxf="1" dxf="1">
    <nc r="A300" t="inlineStr">
      <is>
        <t>Прочая закупка товаров, работ и услуг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B300" start="0" length="0">
    <dxf>
      <font>
        <i val="0"/>
        <name val="Times New Roman"/>
        <family val="1"/>
      </font>
    </dxf>
  </rfmt>
  <rcc rId="6034" sId="1" odxf="1" dxf="1">
    <nc r="C300">
      <v>244</v>
    </nc>
    <odxf>
      <font>
        <i/>
        <name val="Times New Roman"/>
        <family val="1"/>
      </font>
      <alignment horizontal="general"/>
    </odxf>
    <ndxf>
      <font>
        <i val="0"/>
        <name val="Times New Roman"/>
        <family val="1"/>
      </font>
      <alignment horizontal="center"/>
    </ndxf>
  </rcc>
  <rcc rId="6035" sId="1" odxf="1" dxf="1">
    <nc r="D300" t="inlineStr">
      <is>
        <t>977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6036" sId="1" odxf="1" dxf="1">
    <nc r="E300" t="inlineStr">
      <is>
        <t>05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6037" sId="1" odxf="1" dxf="1">
    <nc r="F300" t="inlineStr">
      <is>
        <t>03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G300" start="0" length="0">
    <dxf>
      <font>
        <i val="0"/>
        <name val="Times New Roman"/>
        <family val="1"/>
      </font>
    </dxf>
  </rfmt>
  <rcc rId="6038" sId="1">
    <nc r="B300" t="inlineStr">
      <is>
        <t>160И4 55550</t>
      </is>
    </nc>
  </rcc>
  <rcc rId="6039" sId="1" numFmtId="4">
    <nc r="G300">
      <v>3162.4588800000001</v>
    </nc>
  </rcc>
  <rcc rId="6040" sId="1">
    <oc r="G299">
      <f>SUM(G301:G301)</f>
    </oc>
    <nc r="G299">
      <f>SUM(G300:G301)</f>
    </nc>
  </rcc>
  <rcc rId="6041" sId="1" numFmtId="4">
    <oc r="G334">
      <v>1529017.1643999999</v>
    </oc>
    <nc r="G334">
      <v>1549423.7457399999</v>
    </nc>
  </rcc>
  <rcc rId="6042" sId="1" numFmtId="4">
    <nc r="G315">
      <v>2767.2139499999998</v>
    </nc>
  </rcc>
  <rcc rId="6043" sId="1" numFmtId="4">
    <oc r="G331">
      <v>8886.66</v>
    </oc>
    <nc r="G331">
      <v>21406.927609999999</v>
    </nc>
  </rcc>
  <rcc rId="6044" sId="1">
    <oc r="G332">
      <f>G15+G31+G50+G54+G81+G86+G105+G144+G185+G281+G285+G289+G302+G308+G320+G328+G293+G316+G324+G297</f>
    </oc>
    <nc r="G332">
      <f>G15+G31+G50+G54+G81+G86+G105+G144+G185+G281+G285+G289+G302+G308+G320+G328+G293+G316+G324+G297+G312</f>
    </nc>
  </rcc>
</revisions>
</file>

<file path=xl/revisions/revisionLog1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45" sId="1" numFmtId="4">
    <oc r="G300">
      <v>3162.4588800000001</v>
    </oc>
    <nc r="G300">
      <v>3513.8431999999998</v>
    </nc>
  </rcc>
</revisions>
</file>

<file path=xl/revisions/revisionLog1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46" sId="1">
    <oc r="B174" t="inlineStr">
      <is>
        <t>9402 83170</t>
      </is>
    </oc>
    <nc r="B174" t="inlineStr">
      <is>
        <t>9401 83170</t>
      </is>
    </nc>
  </rcc>
  <rrc rId="6047" sId="1" ref="A175:XFD175" action="insertRow"/>
  <rrc rId="6048" sId="1" ref="A175:XFD175" action="insertRow"/>
  <rrc rId="6049" sId="1" ref="A175:XFD175" action="insertRow"/>
  <rfmt sheetId="1" sqref="A175" start="0" length="2147483647">
    <dxf>
      <font>
        <b/>
      </font>
    </dxf>
  </rfmt>
</revisions>
</file>

<file path=xl/revisions/revisionLog1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050" sId="1" ref="A151:XFD151" action="insertRow"/>
  <rrc rId="6051" sId="1" ref="A151:XFD151" action="insertRow"/>
  <rfmt sheetId="1" sqref="A151" start="0" length="0">
    <dxf>
      <font>
        <i/>
        <name val="Times New Roman"/>
        <family val="1"/>
      </font>
      <alignment vertical="center"/>
    </dxf>
  </rfmt>
  <rfmt sheetId="1" sqref="A152" start="0" length="0">
    <dxf>
      <font>
        <i/>
        <name val="Times New Roman"/>
        <family val="1"/>
      </font>
      <alignment vertical="center"/>
    </dxf>
  </rfmt>
  <rcc rId="6052" sId="1">
    <nc r="A152" t="inlineStr">
      <is>
        <t xml:space="preserve">Расходы, связанные с выполнением деятельности учреждения плавательного бассейна </t>
      </is>
    </nc>
  </rcc>
  <rcc rId="6053" sId="1">
    <nc r="A151" t="inlineStr">
      <is>
        <t>Основное мероприятие "Развитие плавательного бассейна"</t>
      </is>
    </nc>
  </rcc>
  <rrc rId="6054" sId="1" ref="A153:XFD153" action="insertRow"/>
  <rcc rId="6055" sId="1" odxf="1" dxf="1">
    <nc r="A153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B151" start="0" length="2147483647">
    <dxf>
      <font>
        <b/>
      </font>
    </dxf>
  </rfmt>
  <rcc rId="6056" sId="1">
    <nc r="B151" t="inlineStr">
      <is>
        <t>09102 83150</t>
      </is>
    </nc>
  </rcc>
  <rfmt sheetId="1" sqref="B151" start="0" length="2147483647">
    <dxf>
      <font>
        <i/>
      </font>
    </dxf>
  </rfmt>
  <rfmt sheetId="1" sqref="B151" start="0" length="2147483647">
    <dxf>
      <font>
        <b val="0"/>
      </font>
    </dxf>
  </rfmt>
  <rcc rId="6057" sId="1" odxf="1" dxf="1">
    <nc r="B152" t="inlineStr">
      <is>
        <t>09102 83150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058" sId="1">
    <nc r="B153" t="inlineStr">
      <is>
        <t>09102 83150</t>
      </is>
    </nc>
  </rcc>
  <rcc rId="6059" sId="1">
    <nc r="C153" t="inlineStr">
      <is>
        <t>621</t>
      </is>
    </nc>
  </rcc>
  <rcc rId="6060" sId="1">
    <nc r="D153" t="inlineStr">
      <is>
        <t>975</t>
      </is>
    </nc>
  </rcc>
  <rcc rId="6061" sId="1">
    <nc r="E153" t="inlineStr">
      <is>
        <t>11</t>
      </is>
    </nc>
  </rcc>
  <rcc rId="6062" sId="1">
    <nc r="F153" t="inlineStr">
      <is>
        <t>02</t>
      </is>
    </nc>
  </rcc>
  <rcc rId="6063" sId="1" numFmtId="4">
    <nc r="G153">
      <v>13570.17</v>
    </nc>
  </rcc>
  <rfmt sheetId="1" sqref="D152" start="0" length="2147483647">
    <dxf>
      <font>
        <i/>
      </font>
    </dxf>
  </rfmt>
  <rcc rId="6064" sId="1">
    <nc r="D152" t="inlineStr">
      <is>
        <t>975</t>
      </is>
    </nc>
  </rcc>
  <rcc rId="6065" sId="1">
    <nc r="E152" t="inlineStr">
      <is>
        <t>11</t>
      </is>
    </nc>
  </rcc>
  <rcc rId="6066" sId="1">
    <nc r="F152" t="inlineStr">
      <is>
        <t>02</t>
      </is>
    </nc>
  </rcc>
  <rfmt sheetId="1" sqref="E152:F152" start="0" length="2147483647">
    <dxf>
      <font>
        <i/>
      </font>
    </dxf>
  </rfmt>
  <rcc rId="6067" sId="1" odxf="1" dxf="1">
    <nc r="D151" t="inlineStr">
      <is>
        <t>975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068" sId="1" odxf="1" dxf="1">
    <nc r="E151" t="inlineStr">
      <is>
        <t>11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069" sId="1" odxf="1" dxf="1">
    <nc r="F151" t="inlineStr">
      <is>
        <t>02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070" sId="1">
    <nc r="G152">
      <f>G153</f>
    </nc>
  </rcc>
  <rcc rId="6071" sId="1">
    <nc r="G151">
      <f>G152</f>
    </nc>
  </rcc>
  <rcc rId="6072" sId="1">
    <oc r="G147">
      <f>SUM(G148:G150)</f>
    </oc>
    <nc r="G147">
      <f>SUM(G148:G151)</f>
    </nc>
  </rcc>
  <rrc rId="6073" sId="1" ref="A178:XFD178" action="deleteRow">
    <rfmt sheetId="1" xfDxf="1" sqref="A178:XFD178" start="0" length="0">
      <dxf>
        <font>
          <b/>
          <name val="Times New Roman CYR"/>
          <family val="1"/>
        </font>
        <alignment wrapText="1"/>
      </dxf>
    </rfmt>
    <rfmt sheetId="1" sqref="A178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78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78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8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78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78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78" start="0" length="0">
      <dxf>
        <font>
          <b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074" sId="1" ref="A178:XFD178" action="deleteRow">
    <rfmt sheetId="1" xfDxf="1" sqref="A178:XFD178" start="0" length="0">
      <dxf>
        <font>
          <b/>
          <name val="Times New Roman CYR"/>
          <family val="1"/>
        </font>
        <alignment wrapText="1"/>
      </dxf>
    </rfmt>
    <rfmt sheetId="1" sqref="A178" start="0" length="0">
      <dxf>
        <font>
          <b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78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78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8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78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78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78" start="0" length="0">
      <dxf>
        <font>
          <b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075" sId="1" ref="A178:XFD178" action="deleteRow">
    <rfmt sheetId="1" xfDxf="1" sqref="A178:XFD178" start="0" length="0">
      <dxf>
        <font>
          <b/>
          <name val="Times New Roman CYR"/>
          <family val="1"/>
        </font>
        <alignment wrapText="1"/>
      </dxf>
    </rfmt>
    <rfmt sheetId="1" sqref="A178" start="0" length="0">
      <dxf>
        <font>
          <b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78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78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8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78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78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78" start="0" length="0">
      <dxf>
        <font>
          <b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6076" sId="1" numFmtId="4">
    <oc r="G337">
      <v>1549423.7457399999</v>
    </oc>
    <nc r="G337">
      <v>1563345.30006</v>
    </nc>
  </rcc>
</revisions>
</file>

<file path=xl/revisions/revisionLog1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84" sId="1" numFmtId="4">
    <oc r="G338">
      <v>21406.927609999999</v>
    </oc>
    <nc r="G338">
      <f>21406.92761+3317.95373</f>
    </nc>
  </rcc>
  <rcc rId="6085" sId="1" numFmtId="4">
    <oc r="G341">
      <v>1563345.30006</v>
    </oc>
    <nc r="G341">
      <v>1566663.25379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6271" sId="1" odxf="1">
    <oc r="G3" t="inlineStr">
      <is>
        <t>от 24 февраля 2025    № 28</t>
      </is>
    </oc>
    <nc r="G3" t="inlineStr">
      <is>
        <t>от _______ 2025    №___</t>
      </is>
    </nc>
    <odxf/>
  </rcc>
</revisions>
</file>

<file path=xl/revisions/revisionLog1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86" sId="1" numFmtId="4">
    <oc r="G242">
      <v>1869.3090500000001</v>
    </oc>
    <nc r="G242">
      <f>1869.30905+105</f>
    </nc>
  </rcc>
</revisions>
</file>

<file path=xl/revisions/revisionLog111.xml><?xml version="1.0" encoding="utf-8"?>
<revisions xmlns="http://schemas.openxmlformats.org/spreadsheetml/2006/main" xmlns:r="http://schemas.openxmlformats.org/officeDocument/2006/relationships">
  <rcc rId="4617" sId="1" odxf="1">
    <oc r="G3" t="inlineStr">
      <is>
        <t>от 28 июня 2023  № 269</t>
      </is>
    </oc>
    <nc r="G3" t="inlineStr">
      <is>
        <t>от______ 2023  № ____</t>
      </is>
    </nc>
    <odxf/>
  </rcc>
</revisions>
</file>

<file path=xl/revisions/revisionLog1111.xml><?xml version="1.0" encoding="utf-8"?>
<revisions xmlns="http://schemas.openxmlformats.org/spreadsheetml/2006/main" xmlns:r="http://schemas.openxmlformats.org/officeDocument/2006/relationships">
  <rcc rId="3563" sId="1" odxf="1">
    <oc r="G1" t="inlineStr">
      <is>
        <t xml:space="preserve">Приложение №7     </t>
      </is>
    </oc>
    <nc r="G1" t="inlineStr">
      <is>
        <t xml:space="preserve">Приложение №8     </t>
      </is>
    </nc>
    <odxf/>
  </rcc>
  <rcc rId="3564" sId="1" odxf="1">
    <oc r="G3" t="inlineStr">
      <is>
        <t>от 26 января 2023  № 236</t>
      </is>
    </oc>
    <nc r="G3" t="inlineStr">
      <is>
        <t>от     марта 2023  № ____</t>
      </is>
    </nc>
    <odxf/>
  </rcc>
</revisions>
</file>

<file path=xl/revisions/revisionLog111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24" sId="1" numFmtId="4">
    <oc r="G35">
      <f>5263+0.44632</f>
    </oc>
    <nc r="G35">
      <v>4488.44632</v>
    </nc>
  </rcc>
  <rcc rId="3225" sId="1" numFmtId="4">
    <oc r="G37">
      <v>1589.4</v>
    </oc>
    <nc r="G37">
      <v>1354.9</v>
    </nc>
  </rcc>
  <rrc rId="3226" sId="1" ref="A44:XFD44" action="insertRow"/>
  <rrc rId="3227" sId="1" ref="A44:XFD44" action="insertRow"/>
  <rcc rId="3228" sId="1">
    <nc r="B45" t="inlineStr">
      <is>
        <t>02201 63010</t>
      </is>
    </nc>
  </rcc>
  <rcc rId="3229" sId="1">
    <nc r="C45" t="inlineStr">
      <is>
        <t>540</t>
      </is>
    </nc>
  </rcc>
  <rcc rId="3230" sId="1">
    <nc r="D45" t="inlineStr">
      <is>
        <t>970</t>
      </is>
    </nc>
  </rcc>
  <rcc rId="3231" sId="1">
    <nc r="E45" t="inlineStr">
      <is>
        <t>14</t>
      </is>
    </nc>
  </rcc>
  <rcc rId="3232" sId="1">
    <nc r="F45" t="inlineStr">
      <is>
        <t>03</t>
      </is>
    </nc>
  </rcc>
  <rcc rId="3233" sId="1" numFmtId="4">
    <nc r="G45">
      <v>5800</v>
    </nc>
  </rcc>
  <rcc rId="3234" sId="1">
    <nc r="G44">
      <f>G45</f>
    </nc>
  </rcc>
  <rcc rId="3235" sId="1" odxf="1" dxf="1">
    <nc r="A45" t="inlineStr">
      <is>
        <t>Иные межбюджетные трансферты</t>
      </is>
    </nc>
    <odxf>
      <font>
        <name val="Times New Roman"/>
        <family val="1"/>
      </font>
      <fill>
        <patternFill patternType="none"/>
      </fill>
      <alignment horizontal="general" vertical="top"/>
    </odxf>
    <ndxf>
      <font>
        <color indexed="8"/>
        <name val="Times New Roman"/>
        <family val="1"/>
      </font>
      <fill>
        <patternFill patternType="solid"/>
      </fill>
      <alignment horizontal="left" vertical="center"/>
    </ndxf>
  </rcc>
  <rcc rId="3236" sId="1">
    <nc r="B44" t="inlineStr">
      <is>
        <t>02201 63010</t>
      </is>
    </nc>
  </rcc>
  <rcc rId="3237" sId="1">
    <nc r="D44" t="inlineStr">
      <is>
        <t>970</t>
      </is>
    </nc>
  </rcc>
  <rcc rId="3238" sId="1">
    <nc r="E44" t="inlineStr">
      <is>
        <t>14</t>
      </is>
    </nc>
  </rcc>
  <rcc rId="3239" sId="1">
    <nc r="F44" t="inlineStr">
      <is>
        <t>03</t>
      </is>
    </nc>
  </rcc>
  <rfmt sheetId="1" sqref="A44:XFD44" start="0" length="2147483647">
    <dxf>
      <font>
        <i/>
      </font>
    </dxf>
  </rfmt>
  <rcc rId="3240" sId="1">
    <nc r="A44" t="inlineStr">
      <is>
        <t>Иные межбюджетные трансферты на прочие мероприятия</t>
      </is>
    </nc>
  </rcc>
  <rcc rId="3241" sId="1">
    <oc r="G41">
      <f>G42+G46</f>
    </oc>
    <nc r="G41">
      <f>G42+G46+G44</f>
    </nc>
  </rcc>
  <rrc rId="3242" sId="1" ref="A56:XFD57" action="insertRow"/>
  <rrc rId="3243" sId="1" ref="A56:XFD56" action="insertRow"/>
  <rcc rId="3244" sId="1">
    <nc r="A58" t="inlineStr">
      <is>
        <t>Субсидии автономным учреждениям на иные цели</t>
      </is>
    </nc>
  </rcc>
  <rcc rId="3245" sId="1">
    <nc r="B58" t="inlineStr">
      <is>
        <t>03002 S2610</t>
      </is>
    </nc>
  </rcc>
  <rcc rId="3246" sId="1">
    <nc r="C58" t="inlineStr">
      <is>
        <t>622</t>
      </is>
    </nc>
  </rcc>
  <rcc rId="3247" sId="1">
    <nc r="D58" t="inlineStr">
      <is>
        <t>968</t>
      </is>
    </nc>
  </rcc>
  <rcc rId="3248" sId="1">
    <nc r="E58" t="inlineStr">
      <is>
        <t>04</t>
      </is>
    </nc>
  </rcc>
  <rcc rId="3249" sId="1">
    <nc r="F58" t="inlineStr">
      <is>
        <t>12</t>
      </is>
    </nc>
  </rcc>
  <rcc rId="3250" sId="1" numFmtId="4">
    <nc r="G58">
      <v>600</v>
    </nc>
  </rcc>
  <rcc rId="3251" sId="1">
    <nc r="B57" t="inlineStr">
      <is>
        <t>03002 S2610</t>
      </is>
    </nc>
  </rcc>
  <rcc rId="3252" sId="1">
    <nc r="D57" t="inlineStr">
      <is>
        <t>968</t>
      </is>
    </nc>
  </rcc>
  <rcc rId="3253" sId="1">
    <nc r="E57" t="inlineStr">
      <is>
        <t>04</t>
      </is>
    </nc>
  </rcc>
  <rcc rId="3254" sId="1">
    <nc r="F57" t="inlineStr">
      <is>
        <t>12</t>
      </is>
    </nc>
  </rcc>
  <rfmt sheetId="1" sqref="C57" start="0" length="2147483647">
    <dxf>
      <font>
        <i/>
      </font>
    </dxf>
  </rfmt>
  <rfmt sheetId="1" sqref="A57:XFD57" start="0" length="2147483647">
    <dxf>
      <font>
        <i/>
      </font>
    </dxf>
  </rfmt>
  <rcc rId="3255" sId="1">
    <nc r="G57">
      <f>G58</f>
    </nc>
  </rcc>
  <rcc rId="3256" sId="1">
    <nc r="A57" t="inlineStr">
      <is>
        <t>Благоустройство территорий, прилегающих к местам туристского показа в муниципальных образованиях в Республике Бурятия</t>
      </is>
    </nc>
  </rcc>
  <rcc rId="3257" sId="1">
    <nc r="B56" t="inlineStr">
      <is>
        <t>03002 00000</t>
      </is>
    </nc>
  </rcc>
  <rcc rId="3258" sId="1" odxf="1" dxf="1">
    <nc r="D56" t="inlineStr">
      <is>
        <t>968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3259" sId="1" odxf="1" dxf="1">
    <nc r="E56" t="inlineStr">
      <is>
        <t>04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3260" sId="1" odxf="1" dxf="1">
    <nc r="F56" t="inlineStr">
      <is>
        <t>12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3261" sId="1">
    <nc r="G56">
      <f>G57</f>
    </nc>
  </rcc>
  <rcc rId="3262" sId="1" numFmtId="4">
    <oc r="G55">
      <v>400</v>
    </oc>
    <nc r="G55">
      <v>100</v>
    </nc>
  </rcc>
  <rfmt sheetId="1" sqref="A56:XFD56" start="0" length="2147483647">
    <dxf>
      <font>
        <i/>
      </font>
    </dxf>
  </rfmt>
  <rcc rId="3263" sId="1">
    <nc r="A56" t="inlineStr">
      <is>
        <t>Основное мероприятие "Повышение уровня благоустройства территорий массового отдыха, в том числе прилегающих к местам туристического показа"</t>
      </is>
    </nc>
  </rcc>
  <rcc rId="3264" sId="1">
    <oc r="G52">
      <f>G53</f>
    </oc>
    <nc r="G52">
      <f>G53+G56</f>
    </nc>
  </rcc>
  <rcc rId="3265" sId="1" numFmtId="4">
    <oc r="G63">
      <v>4491.7</v>
    </oc>
    <nc r="G63">
      <v>3843.2</v>
    </nc>
  </rcc>
  <rcc rId="3266" sId="1">
    <oc r="C128" t="inlineStr">
      <is>
        <t>244</t>
      </is>
    </oc>
    <nc r="C128" t="inlineStr">
      <is>
        <t>622</t>
      </is>
    </nc>
  </rcc>
  <rcc rId="3267" sId="1" odxf="1" dxf="1">
    <oc r="A128" t="inlineStr">
      <is>
        <t>Прочие закупки товаров, работ и услуг для государственных (муниципальных) нужд</t>
      </is>
    </oc>
    <nc r="A128" t="inlineStr">
      <is>
        <t>Субсидии автономным учреждениям на иные цели</t>
      </is>
    </nc>
    <odxf>
      <font>
        <color indexed="8"/>
        <name val="Times New Roman"/>
        <family val="1"/>
      </font>
      <fill>
        <patternFill>
          <bgColor indexed="65"/>
        </patternFill>
      </fill>
      <alignment horizontal="left" vertical="center"/>
    </odxf>
    <ndxf>
      <font>
        <color indexed="8"/>
        <name val="Times New Roman"/>
        <family val="1"/>
      </font>
      <fill>
        <patternFill>
          <bgColor theme="0"/>
        </patternFill>
      </fill>
      <alignment horizontal="general" vertical="top"/>
    </ndxf>
  </rcc>
  <rcc rId="3268" sId="1">
    <oc r="D128" t="inlineStr">
      <is>
        <t>976</t>
      </is>
    </oc>
    <nc r="D128" t="inlineStr">
      <is>
        <t>968</t>
      </is>
    </nc>
  </rcc>
  <rcc rId="3269" sId="1">
    <oc r="D127" t="inlineStr">
      <is>
        <t>976</t>
      </is>
    </oc>
    <nc r="D127" t="inlineStr">
      <is>
        <t>968</t>
      </is>
    </nc>
  </rcc>
  <rcc rId="3270" sId="1">
    <oc r="D126" t="inlineStr">
      <is>
        <t>976</t>
      </is>
    </oc>
    <nc r="D126" t="inlineStr">
      <is>
        <t>968</t>
      </is>
    </nc>
  </rcc>
  <rcc rId="3271" sId="1" numFmtId="4">
    <oc r="G146">
      <v>9050.9</v>
    </oc>
    <nc r="G146">
      <v>6118.8990000000003</v>
    </nc>
  </rcc>
  <rrc rId="3272" sId="1" ref="A147:XFD148" action="insertRow"/>
  <rrc rId="3273" sId="1" ref="A147:XFD148" action="insertRow"/>
  <rcc rId="3274" sId="1">
    <nc r="A150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</rcc>
  <rcc rId="3275" sId="1">
    <nc r="B150" t="inlineStr">
      <is>
        <t>08101 S2160</t>
      </is>
    </nc>
  </rcc>
  <rcc rId="3276" sId="1">
    <nc r="C150" t="inlineStr">
      <is>
        <t>611</t>
      </is>
    </nc>
  </rcc>
  <rcc rId="3277" sId="1">
    <nc r="D150" t="inlineStr">
      <is>
        <t>973</t>
      </is>
    </nc>
  </rcc>
  <rcc rId="3278" sId="1">
    <nc r="E150" t="inlineStr">
      <is>
        <t>08</t>
      </is>
    </nc>
  </rcc>
  <rcc rId="3279" sId="1">
    <nc r="F150" t="inlineStr">
      <is>
        <t>01</t>
      </is>
    </nc>
  </rcc>
  <rcc rId="3280" sId="1" numFmtId="4">
    <nc r="G150">
      <v>3000</v>
    </nc>
  </rcc>
  <rcc rId="3281" sId="1">
    <nc r="B149" t="inlineStr">
      <is>
        <t>08101 S2160</t>
      </is>
    </nc>
  </rcc>
  <rcc rId="3282" sId="1">
    <nc r="D149" t="inlineStr">
      <is>
        <t>973</t>
      </is>
    </nc>
  </rcc>
  <rcc rId="3283" sId="1">
    <nc r="E149" t="inlineStr">
      <is>
        <t>08</t>
      </is>
    </nc>
  </rcc>
  <rcc rId="3284" sId="1">
    <nc r="F149" t="inlineStr">
      <is>
        <t>01</t>
      </is>
    </nc>
  </rcc>
  <rcc rId="3285" sId="1">
    <nc r="G149">
      <f>G150</f>
    </nc>
  </rcc>
  <rcc rId="3286" sId="1">
    <nc r="A149" t="inlineStr">
      <is>
        <t>Исполнение расходных обязательств муниципальных районов (городских округов)</t>
      </is>
    </nc>
  </rcc>
  <rfmt sheetId="1" sqref="A149:XFD149" start="0" length="2147483647">
    <dxf>
      <font>
        <i/>
      </font>
    </dxf>
  </rfmt>
  <rcc rId="3287" sId="1">
    <nc r="A148" t="inlineStr">
      <is>
        <t>Субсидии бюджетным учреждениям на иные цели</t>
      </is>
    </nc>
  </rcc>
  <rcc rId="3288" sId="1">
    <nc r="B148" t="inlineStr">
      <is>
        <t>08101 R5190</t>
      </is>
    </nc>
  </rcc>
  <rcc rId="3289" sId="1">
    <nc r="C148" t="inlineStr">
      <is>
        <t>612</t>
      </is>
    </nc>
  </rcc>
  <rcc rId="3290" sId="1">
    <nc r="D148" t="inlineStr">
      <is>
        <t>973</t>
      </is>
    </nc>
  </rcc>
  <rcc rId="3291" sId="1">
    <nc r="E148" t="inlineStr">
      <is>
        <t>08</t>
      </is>
    </nc>
  </rcc>
  <rcc rId="3292" sId="1">
    <nc r="F148" t="inlineStr">
      <is>
        <t>01</t>
      </is>
    </nc>
  </rcc>
  <rcc rId="3293" sId="1" numFmtId="4">
    <nc r="G148">
      <v>256.46740999999997</v>
    </nc>
  </rcc>
  <rcc rId="3294" sId="1">
    <nc r="B147" t="inlineStr">
      <is>
        <t>08101 R5190</t>
      </is>
    </nc>
  </rcc>
  <rcc rId="3295" sId="1">
    <nc r="D147" t="inlineStr">
      <is>
        <t>973</t>
      </is>
    </nc>
  </rcc>
  <rcc rId="3296" sId="1">
    <nc r="E147" t="inlineStr">
      <is>
        <t>08</t>
      </is>
    </nc>
  </rcc>
  <rcc rId="3297" sId="1">
    <nc r="F147" t="inlineStr">
      <is>
        <t>01</t>
      </is>
    </nc>
  </rcc>
  <rcc rId="3298" sId="1">
    <nc r="G147">
      <f>G148</f>
    </nc>
  </rcc>
  <rcc rId="3299" sId="1">
    <nc r="A147" t="inlineStr">
      <is>
        <t xml:space="preserve">Комплектование книжных фондов библиотек муниципальных образований и государственных библиотек городов Москвы и Санкт-Петербурга	</t>
      </is>
    </nc>
  </rcc>
  <rfmt sheetId="1" sqref="A147:XFD147" start="0" length="2147483647">
    <dxf>
      <font>
        <i/>
      </font>
    </dxf>
  </rfmt>
  <rcc rId="3300" sId="1">
    <oc r="G144">
      <f>G145+G151</f>
    </oc>
    <nc r="G144">
      <f>G145+G151+G147+G149</f>
    </nc>
  </rcc>
  <rcc rId="3301" sId="1" numFmtId="4">
    <oc r="G152">
      <v>5374.1559999999999</v>
    </oc>
    <nc r="G152">
      <v>8183.82</v>
    </nc>
  </rcc>
  <rcc rId="3302" sId="1" numFmtId="4">
    <oc r="G156">
      <v>14700.9</v>
    </oc>
    <nc r="G156">
      <v>8340.9</v>
    </nc>
  </rcc>
  <rcc rId="3303" sId="1" numFmtId="4">
    <oc r="G158">
      <v>9722.6280000000006</v>
    </oc>
    <nc r="G158">
      <v>13605.79</v>
    </nc>
  </rcc>
  <rrc rId="3304" sId="1" ref="A157:XFD158" action="insertRow"/>
  <rrc rId="3305" sId="1" ref="A157:XFD158" action="insertRow"/>
  <rcc rId="3306" sId="1">
    <nc r="A160" t="inlineStr">
      <is>
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</rcc>
  <rcc rId="3307" sId="1">
    <nc r="B160" t="inlineStr">
      <is>
        <t>08201 S2160</t>
      </is>
    </nc>
  </rcc>
  <rcc rId="3308" sId="1">
    <nc r="C160" t="inlineStr">
      <is>
        <t>621</t>
      </is>
    </nc>
  </rcc>
  <rcc rId="3309" sId="1">
    <nc r="D160" t="inlineStr">
      <is>
        <t>973</t>
      </is>
    </nc>
  </rcc>
  <rcc rId="3310" sId="1">
    <nc r="E160" t="inlineStr">
      <is>
        <t>08</t>
      </is>
    </nc>
  </rcc>
  <rcc rId="3311" sId="1">
    <nc r="F160" t="inlineStr">
      <is>
        <t>01</t>
      </is>
    </nc>
  </rcc>
  <rcc rId="3312" sId="1" numFmtId="4">
    <nc r="G160">
      <v>6000</v>
    </nc>
  </rcc>
  <rcc rId="3313" sId="1">
    <nc r="G159">
      <f>G160</f>
    </nc>
  </rcc>
  <rcc rId="3314" sId="1">
    <nc r="B159" t="inlineStr">
      <is>
        <t>08201 S2160</t>
      </is>
    </nc>
  </rcc>
  <rcc rId="3315" sId="1">
    <nc r="D159" t="inlineStr">
      <is>
        <t>973</t>
      </is>
    </nc>
  </rcc>
  <rcc rId="3316" sId="1">
    <nc r="E159" t="inlineStr">
      <is>
        <t>08</t>
      </is>
    </nc>
  </rcc>
  <rcc rId="3317" sId="1">
    <nc r="F159" t="inlineStr">
      <is>
        <t>01</t>
      </is>
    </nc>
  </rcc>
  <rcc rId="3318" sId="1" odxf="1" dxf="1">
    <nc r="A159" t="inlineStr">
      <is>
        <t>Исполнение расходных обязательств муниципальных районов (городских округов)</t>
      </is>
    </nc>
    <odxf>
      <font>
        <i val="0"/>
        <name val="Times New Roman"/>
        <family val="1"/>
      </font>
      <alignment vertical="center"/>
    </odxf>
    <ndxf>
      <font>
        <i/>
        <name val="Times New Roman"/>
        <family val="1"/>
      </font>
      <alignment vertical="top"/>
    </ndxf>
  </rcc>
  <rfmt sheetId="1" sqref="B159:G159" start="0" length="2147483647">
    <dxf>
      <font>
        <i/>
      </font>
    </dxf>
  </rfmt>
  <rcc rId="3319" sId="1">
    <nc r="A158" t="inlineStr">
      <is>
        <t>Субсидии автономным учреждениям на иные цели</t>
      </is>
    </nc>
  </rcc>
  <rcc rId="3320" sId="1">
    <nc r="B158" t="inlineStr">
      <is>
        <t>08201 L4670</t>
      </is>
    </nc>
  </rcc>
  <rcc rId="3321" sId="1">
    <nc r="C158" t="inlineStr">
      <is>
        <t>622</t>
      </is>
    </nc>
  </rcc>
  <rcc rId="3322" sId="1">
    <nc r="D158" t="inlineStr">
      <is>
        <t>973</t>
      </is>
    </nc>
  </rcc>
  <rcc rId="3323" sId="1">
    <nc r="E158" t="inlineStr">
      <is>
        <t>08</t>
      </is>
    </nc>
  </rcc>
  <rcc rId="3324" sId="1">
    <nc r="F158" t="inlineStr">
      <is>
        <t>01</t>
      </is>
    </nc>
  </rcc>
  <rcc rId="3325" sId="1" numFmtId="4">
    <nc r="G158">
      <v>983.31807000000003</v>
    </nc>
  </rcc>
  <rcc rId="3326" sId="1">
    <nc r="G157">
      <f>G158</f>
    </nc>
  </rcc>
  <rcc rId="3327" sId="1">
    <nc r="B157" t="inlineStr">
      <is>
        <t>08201 L4670</t>
      </is>
    </nc>
  </rcc>
  <rcc rId="3328" sId="1">
    <nc r="D157" t="inlineStr">
      <is>
        <t>973</t>
      </is>
    </nc>
  </rcc>
  <rcc rId="3329" sId="1">
    <nc r="E157" t="inlineStr">
      <is>
        <t>08</t>
      </is>
    </nc>
  </rcc>
  <rcc rId="3330" sId="1">
    <nc r="F157" t="inlineStr">
      <is>
        <t>01</t>
      </is>
    </nc>
  </rcc>
  <rcc rId="3331" sId="1">
    <nc r="A157" t="inlineStr">
      <is>
        <t>На обеспечение развития и укрепления материально-технической базы домов культуры в населенных пунктах с числом жителей до 50 тысяч человек</t>
      </is>
    </nc>
  </rcc>
  <rfmt sheetId="1" sqref="A157:XFD157" start="0" length="2147483647">
    <dxf>
      <font>
        <i/>
      </font>
    </dxf>
  </rfmt>
  <rcc rId="3332" sId="1">
    <oc r="G154">
      <f>G161+G155</f>
    </oc>
    <nc r="G154">
      <f>G161+G155+G157+G159</f>
    </nc>
  </rcc>
  <rcc rId="3333" sId="1" numFmtId="4">
    <oc r="G166">
      <v>11850.8</v>
    </oc>
    <nc r="G166">
      <v>12132.1</v>
    </nc>
  </rcc>
  <rcc rId="3334" sId="1" numFmtId="4">
    <oc r="G168">
      <v>13857.7</v>
    </oc>
    <nc r="G168">
      <v>13483.5</v>
    </nc>
  </rcc>
  <rcc rId="3335" sId="1" numFmtId="4">
    <oc r="G172">
      <v>1284</v>
    </oc>
    <nc r="G172">
      <v>953.00099999999998</v>
    </nc>
  </rcc>
  <rrc rId="3336" sId="1" ref="A173:XFD173" action="insertRow"/>
  <rcc rId="3337" sId="1">
    <nc r="B173" t="inlineStr">
      <is>
        <t>08401 83160</t>
      </is>
    </nc>
  </rcc>
  <rcc rId="3338" sId="1">
    <nc r="C173" t="inlineStr">
      <is>
        <t>621</t>
      </is>
    </nc>
  </rcc>
  <rcc rId="3339" sId="1" odxf="1" dxf="1">
    <nc r="A173" t="inlineStr">
      <is>
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  <odxf>
      <font>
        <color indexed="8"/>
        <name val="Times New Roman"/>
        <family val="1"/>
      </font>
      <fill>
        <patternFill patternType="solid"/>
      </fill>
    </odxf>
    <ndxf>
      <font>
        <color indexed="8"/>
        <name val="Times New Roman"/>
        <family val="1"/>
      </font>
      <fill>
        <patternFill patternType="none"/>
      </fill>
    </ndxf>
  </rcc>
  <rcc rId="3340" sId="1">
    <nc r="D173" t="inlineStr">
      <is>
        <t>973</t>
      </is>
    </nc>
  </rcc>
  <rcc rId="3341" sId="1">
    <nc r="E173" t="inlineStr">
      <is>
        <t>07</t>
      </is>
    </nc>
  </rcc>
  <rcc rId="3342" sId="1">
    <nc r="F173" t="inlineStr">
      <is>
        <t>03</t>
      </is>
    </nc>
  </rcc>
  <rcc rId="3343" sId="1" numFmtId="4">
    <nc r="G173">
      <v>30</v>
    </nc>
  </rcc>
  <rrc rId="3344" sId="1" ref="A174:XFD174" action="insertRow"/>
  <rcc rId="3345" sId="1">
    <nc r="B174" t="inlineStr">
      <is>
        <t>08402 83160</t>
      </is>
    </nc>
  </rcc>
  <rcc rId="3346" sId="1">
    <nc r="C174" t="inlineStr">
      <is>
        <t>622</t>
      </is>
    </nc>
  </rcc>
  <rcc rId="3347" sId="1">
    <nc r="D174" t="inlineStr">
      <is>
        <t>973</t>
      </is>
    </nc>
  </rcc>
  <rcc rId="3348" sId="1">
    <nc r="E174" t="inlineStr">
      <is>
        <t>07</t>
      </is>
    </nc>
  </rcc>
  <rcc rId="3349" sId="1">
    <nc r="F174" t="inlineStr">
      <is>
        <t>03</t>
      </is>
    </nc>
  </rcc>
  <rcc rId="3350" sId="1" numFmtId="4">
    <nc r="G174">
      <v>129</v>
    </nc>
  </rcc>
  <rcc rId="3351" sId="1">
    <oc r="G171">
      <f>SUM(G172:G172)</f>
    </oc>
    <nc r="G171">
      <f>SUM(G172:G174)</f>
    </nc>
  </rcc>
  <rcc rId="3352" sId="1">
    <nc r="A174" t="inlineStr">
      <is>
        <t>Субсидии автономным учреждениям на иные цели</t>
      </is>
    </nc>
  </rcc>
  <rcc rId="3353" sId="1" numFmtId="4">
    <oc r="G177">
      <v>639.79999999999995</v>
    </oc>
    <nc r="G177">
      <v>529.79999999999995</v>
    </nc>
  </rcc>
  <rcc rId="3354" sId="1" numFmtId="4">
    <oc r="G178">
      <v>193.2</v>
    </oc>
    <nc r="G178">
      <v>160</v>
    </nc>
  </rcc>
  <rcc rId="3355" sId="1" numFmtId="4">
    <oc r="G180">
      <v>6924.5</v>
    </oc>
    <nc r="G180">
      <v>5718.5</v>
    </nc>
  </rcc>
  <rcc rId="3356" sId="1" numFmtId="4">
    <oc r="G181">
      <v>2091.1999999999998</v>
    </oc>
    <nc r="G181">
      <v>1608.7</v>
    </nc>
  </rcc>
  <rcc rId="3357" sId="1" numFmtId="4">
    <oc r="G182">
      <v>40.700000000000003</v>
    </oc>
    <nc r="G182">
      <v>130.69999999999999</v>
    </nc>
  </rcc>
  <rcc rId="3358" sId="1" numFmtId="4">
    <oc r="G183">
      <v>252</v>
    </oc>
    <nc r="G183">
      <v>369.2</v>
    </nc>
  </rcc>
  <rrc rId="3359" sId="1" ref="A189:XFD189" action="insertRow"/>
  <rcc rId="3360" sId="1" odxf="1" dxf="1">
    <nc r="B189" t="inlineStr">
      <is>
        <t>09101 82600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C189" start="0" length="0">
    <dxf>
      <font>
        <i val="0"/>
        <name val="Times New Roman"/>
        <family val="1"/>
      </font>
    </dxf>
  </rfmt>
  <rcc rId="3361" sId="1" odxf="1" dxf="1">
    <nc r="D189" t="inlineStr">
      <is>
        <t>975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3362" sId="1" odxf="1" dxf="1">
    <nc r="E189" t="inlineStr">
      <is>
        <t>11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3363" sId="1" odxf="1" dxf="1">
    <nc r="F189" t="inlineStr">
      <is>
        <t>02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3364" sId="1">
    <nc r="C189" t="inlineStr">
      <is>
        <t>112</t>
      </is>
    </nc>
  </rcc>
  <rcc rId="3365" sId="1" numFmtId="4">
    <nc r="G189">
      <v>10</v>
    </nc>
  </rcc>
  <rcc rId="3366" sId="1" numFmtId="4">
    <oc r="G190">
      <v>1250</v>
    </oc>
    <nc r="G190">
      <v>1094.5</v>
    </nc>
  </rcc>
  <rcc rId="3367" sId="1">
    <nc r="A189" t="inlineStr">
      <is>
        <t>Иные выплаты персоналу учреждений, за исключением фонда оплаты труда</t>
      </is>
    </nc>
  </rcc>
  <rfmt sheetId="1" sqref="A189" start="0" length="2147483647">
    <dxf>
      <font>
        <i val="0"/>
      </font>
    </dxf>
  </rfmt>
  <rrc rId="3368" sId="1" ref="A191:XFD191" action="insertRow"/>
  <rcc rId="3369" sId="1">
    <nc r="B191" t="inlineStr">
      <is>
        <t>09101 82600</t>
      </is>
    </nc>
  </rcc>
  <rcc rId="3370" sId="1">
    <nc r="D191" t="inlineStr">
      <is>
        <t>975</t>
      </is>
    </nc>
  </rcc>
  <rcc rId="3371" sId="1">
    <nc r="E191" t="inlineStr">
      <is>
        <t>11</t>
      </is>
    </nc>
  </rcc>
  <rcc rId="3372" sId="1">
    <nc r="F191" t="inlineStr">
      <is>
        <t>02</t>
      </is>
    </nc>
  </rcc>
  <rcc rId="3373" sId="1">
    <nc r="C191" t="inlineStr">
      <is>
        <t>350</t>
      </is>
    </nc>
  </rcc>
  <rcc rId="3374" sId="1" numFmtId="4">
    <nc r="G191">
      <v>145.5</v>
    </nc>
  </rcc>
  <rcc rId="3375" sId="1">
    <oc r="G188">
      <f>G190</f>
    </oc>
    <nc r="G188">
      <f>G189+G190+G191</f>
    </nc>
  </rcc>
  <rcc rId="3376" sId="1">
    <nc r="A191" t="inlineStr">
      <is>
        <t>Премии и гранты</t>
      </is>
    </nc>
  </rcc>
  <rcc rId="3377" sId="1" numFmtId="4">
    <oc r="G195">
      <f>676.8+1954.4</f>
    </oc>
    <nc r="G195">
      <v>2666.6</v>
    </nc>
  </rcc>
  <rcc rId="3378" sId="1" numFmtId="4">
    <oc r="G196">
      <f>204.4+590.2</f>
    </oc>
    <nc r="G196">
      <v>805.3</v>
    </nc>
  </rcc>
  <rcc rId="3379" sId="1" numFmtId="4">
    <oc r="G200">
      <f>25141.9+1150</f>
    </oc>
    <nc r="G200">
      <v>19291.900000000001</v>
    </nc>
  </rcc>
  <rrc rId="3380" sId="1" ref="A201:XFD202" action="insertRow"/>
  <rcc rId="3381" sId="1">
    <nc r="A202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</rcc>
  <rcc rId="3382" sId="1">
    <nc r="B202" t="inlineStr">
      <is>
        <t>09301 S2160</t>
      </is>
    </nc>
  </rcc>
  <rcc rId="3383" sId="1">
    <nc r="C202" t="inlineStr">
      <is>
        <t>611</t>
      </is>
    </nc>
  </rcc>
  <rcc rId="3384" sId="1">
    <nc r="D202" t="inlineStr">
      <is>
        <t>975</t>
      </is>
    </nc>
  </rcc>
  <rcc rId="3385" sId="1">
    <nc r="E202" t="inlineStr">
      <is>
        <t>11</t>
      </is>
    </nc>
  </rcc>
  <rcc rId="3386" sId="1">
    <nc r="F202" t="inlineStr">
      <is>
        <t>03</t>
      </is>
    </nc>
  </rcc>
  <rcc rId="3387" sId="1" numFmtId="4">
    <nc r="G202">
      <v>7000</v>
    </nc>
  </rcc>
  <rcc rId="3388" sId="1">
    <nc r="G201">
      <f>G202</f>
    </nc>
  </rcc>
  <rcc rId="3389" sId="1">
    <nc r="B201" t="inlineStr">
      <is>
        <t>09301 S2160</t>
      </is>
    </nc>
  </rcc>
  <rcc rId="3390" sId="1">
    <nc r="D201" t="inlineStr">
      <is>
        <t>975</t>
      </is>
    </nc>
  </rcc>
  <rcc rId="3391" sId="1">
    <nc r="E201" t="inlineStr">
      <is>
        <t>11</t>
      </is>
    </nc>
  </rcc>
  <rcc rId="3392" sId="1">
    <nc r="F201" t="inlineStr">
      <is>
        <t>03</t>
      </is>
    </nc>
  </rcc>
  <rfmt sheetId="1" sqref="A201:XFD201" start="0" length="2147483647">
    <dxf>
      <font>
        <i/>
      </font>
    </dxf>
  </rfmt>
  <rcc rId="3393" sId="1">
    <nc r="A201" t="inlineStr">
      <is>
        <t>Исполнение расходных обязательств муниципальных районов (городских округов)</t>
      </is>
    </nc>
  </rcc>
  <rcc rId="3394" sId="1">
    <oc r="G198">
      <f>G199+G203</f>
    </oc>
    <nc r="G198">
      <f>G199+G203+G201</f>
    </nc>
  </rcc>
  <rcc rId="3395" sId="1" numFmtId="4">
    <oc r="G208">
      <v>621.9</v>
    </oc>
    <nc r="G208">
      <v>511.9</v>
    </nc>
  </rcc>
  <rcc rId="3396" sId="1" numFmtId="4">
    <oc r="G209">
      <v>187.8</v>
    </oc>
    <nc r="G209">
      <v>154.6</v>
    </nc>
  </rcc>
  <rcc rId="3397" sId="1" numFmtId="4">
    <oc r="G211">
      <f>1877.4+517.3</f>
    </oc>
    <nc r="G211">
      <v>1767.5</v>
    </nc>
  </rcc>
  <rcc rId="3398" sId="1" numFmtId="4">
    <oc r="G212">
      <f>567+156.2</f>
    </oc>
    <nc r="G212">
      <v>533.79999999999995</v>
    </nc>
  </rcc>
  <rcc rId="3399" sId="1" numFmtId="4">
    <oc r="G213">
      <v>31.8</v>
    </oc>
    <nc r="G213">
      <v>37.799999999999997</v>
    </nc>
  </rcc>
  <rcc rId="3400" sId="1" numFmtId="4">
    <oc r="G214">
      <v>189.95918</v>
    </oc>
    <nc r="G214">
      <v>183.95918</v>
    </nc>
  </rcc>
  <rcc rId="3401" sId="1" numFmtId="4">
    <oc r="G230">
      <v>124184.7</v>
    </oc>
    <nc r="G230">
      <v>132569.29999999999</v>
    </nc>
  </rcc>
  <rcc rId="3402" sId="1" numFmtId="4">
    <oc r="G234">
      <v>22465.171050000001</v>
    </oc>
    <nc r="G234">
      <v>32314.01887</v>
    </nc>
  </rcc>
  <rcc rId="3403" sId="1" numFmtId="4">
    <oc r="G240">
      <v>31012</v>
    </oc>
    <nc r="G240">
      <v>31776.400000000001</v>
    </nc>
  </rcc>
  <rcc rId="3404" sId="1" numFmtId="4">
    <oc r="G242">
      <f>256485.6</f>
    </oc>
    <nc r="G242">
      <v>266218.90000000002</v>
    </nc>
  </rcc>
  <rcc rId="3405" sId="1" numFmtId="4">
    <oc r="G246">
      <v>51715.686000000002</v>
    </oc>
    <nc r="G246">
      <v>75021.319180000006</v>
    </nc>
  </rcc>
  <rcc rId="3406" sId="1" numFmtId="4">
    <oc r="G252">
      <f>109531.5+10620.1+837.8+3492.3</f>
    </oc>
    <nc r="G252">
      <v>131385.20000000001</v>
    </nc>
  </rcc>
  <rcc rId="3407" sId="1">
    <oc r="C258" t="inlineStr">
      <is>
        <t>611</t>
      </is>
    </oc>
    <nc r="C258" t="inlineStr">
      <is>
        <t>612</t>
      </is>
    </nc>
  </rcc>
  <rcc rId="3408" sId="1" odxf="1" dxf="1">
    <oc r="A258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oc>
    <nc r="A258" t="inlineStr">
      <is>
        <t>Субсидии бюджетным учреждениям на иные цели</t>
      </is>
    </nc>
    <odxf>
      <font>
        <name val="Times New Roman"/>
        <family val="1"/>
      </font>
      <fill>
        <patternFill patternType="none"/>
      </fill>
    </odxf>
    <ndxf>
      <font>
        <color indexed="8"/>
        <name val="Times New Roman"/>
        <family val="1"/>
      </font>
      <fill>
        <patternFill patternType="solid"/>
      </fill>
    </ndxf>
  </rcc>
  <rcc rId="3409" sId="1" numFmtId="4">
    <oc r="G268">
      <f>8280+436</f>
    </oc>
    <nc r="G268">
      <v>4054.8932</v>
    </nc>
  </rcc>
  <rcc rId="3410" sId="1" numFmtId="4">
    <oc r="G272">
      <v>814.5</v>
    </oc>
    <nc r="G272">
      <v>7992.2</v>
    </nc>
  </rcc>
  <rcc rId="3411" sId="1" numFmtId="4">
    <oc r="G273">
      <v>1815.8</v>
    </oc>
    <nc r="G273">
      <v>25081.599999999999</v>
    </nc>
  </rcc>
  <rcc rId="3412" sId="1" numFmtId="4">
    <oc r="G275">
      <f>10159.152+11177.7</f>
    </oc>
    <nc r="G275">
      <v>10159.152</v>
    </nc>
  </rcc>
  <rcc rId="3413" sId="1" numFmtId="4">
    <oc r="G276">
      <f>32170.648+27897.7</f>
    </oc>
    <nc r="G276">
      <v>32170.648000000001</v>
    </nc>
  </rcc>
  <rrc rId="3414" sId="1" ref="A277:XFD277" action="insertRow"/>
  <rrc rId="3415" sId="1" ref="A277:XFD277" action="insertRow"/>
  <rrc rId="3416" sId="1" ref="A277:XFD278" action="insertRow"/>
  <rcc rId="3417" sId="1">
    <nc r="A280" t="inlineStr">
      <is>
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</rcc>
  <rcc rId="3418" sId="1">
    <nc r="B280" t="inlineStr">
      <is>
        <t>10301 S2160</t>
      </is>
    </nc>
  </rcc>
  <rcc rId="3419" sId="1">
    <nc r="C280" t="inlineStr">
      <is>
        <t>621</t>
      </is>
    </nc>
  </rcc>
  <rcc rId="3420" sId="1">
    <nc r="D280" t="inlineStr">
      <is>
        <t>969</t>
      </is>
    </nc>
  </rcc>
  <rcc rId="3421" sId="1">
    <nc r="E280" t="inlineStr">
      <is>
        <t>07</t>
      </is>
    </nc>
  </rcc>
  <rcc rId="3422" sId="1">
    <nc r="F280" t="inlineStr">
      <is>
        <t>03</t>
      </is>
    </nc>
  </rcc>
  <rcc rId="3423" sId="1" numFmtId="4">
    <nc r="G280">
      <v>4631.8999999999996</v>
    </nc>
  </rcc>
  <rcc rId="3424" sId="1" odxf="1" dxf="1">
    <nc r="A279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  <odxf>
      <font>
        <color indexed="8"/>
        <name val="Times New Roman"/>
        <family val="1"/>
      </font>
      <fill>
        <patternFill patternType="solid"/>
      </fill>
    </odxf>
    <ndxf>
      <font>
        <color indexed="8"/>
        <name val="Times New Roman"/>
        <family val="1"/>
      </font>
      <fill>
        <patternFill patternType="none"/>
      </fill>
    </ndxf>
  </rcc>
  <rcc rId="3425" sId="1">
    <nc r="B279" t="inlineStr">
      <is>
        <t>10301 S2160</t>
      </is>
    </nc>
  </rcc>
  <rcc rId="3426" sId="1">
    <nc r="C279" t="inlineStr">
      <is>
        <t>611</t>
      </is>
    </nc>
  </rcc>
  <rcc rId="3427" sId="1">
    <nc r="D279" t="inlineStr">
      <is>
        <t>969</t>
      </is>
    </nc>
  </rcc>
  <rcc rId="3428" sId="1">
    <nc r="E279" t="inlineStr">
      <is>
        <t>07</t>
      </is>
    </nc>
  </rcc>
  <rcc rId="3429" sId="1">
    <nc r="F279" t="inlineStr">
      <is>
        <t>03</t>
      </is>
    </nc>
  </rcc>
  <rcc rId="3430" sId="1" numFmtId="4">
    <nc r="G279">
      <v>4000</v>
    </nc>
  </rcc>
  <rcc rId="3431" sId="1">
    <nc r="B278" t="inlineStr">
      <is>
        <t>10301 S2160</t>
      </is>
    </nc>
  </rcc>
  <rcc rId="3432" sId="1">
    <nc r="D278" t="inlineStr">
      <is>
        <t>969</t>
      </is>
    </nc>
  </rcc>
  <rcc rId="3433" sId="1">
    <nc r="E278" t="inlineStr">
      <is>
        <t>07</t>
      </is>
    </nc>
  </rcc>
  <rcc rId="3434" sId="1">
    <nc r="F278" t="inlineStr">
      <is>
        <t>03</t>
      </is>
    </nc>
  </rcc>
  <rcc rId="3435" sId="1">
    <nc r="G278">
      <f>G279+G280</f>
    </nc>
  </rcc>
  <rcc rId="3436" sId="1">
    <nc r="A278" t="inlineStr">
      <is>
        <t>Исполнение расходных обязательств муниципальных районов (городских округов)</t>
      </is>
    </nc>
  </rcc>
  <rfmt sheetId="1" sqref="A278:XFD278" start="0" length="2147483647">
    <dxf>
      <font>
        <i/>
      </font>
    </dxf>
  </rfmt>
  <rrc rId="3437" sId="1" ref="A277:XFD277" action="deleteRow">
    <rfmt sheetId="1" xfDxf="1" sqref="A277:XFD277" start="0" length="0">
      <dxf>
        <font>
          <i/>
          <name val="Times New Roman CYR"/>
          <family val="1"/>
        </font>
        <alignment wrapText="1"/>
      </dxf>
    </rfmt>
    <rfmt sheetId="1" sqref="A277" start="0" length="0">
      <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77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77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77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77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77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77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438" sId="1">
    <oc r="G270">
      <f>G271+G274</f>
    </oc>
    <nc r="G270">
      <f>G271+G274+G277</f>
    </nc>
  </rcc>
  <rrc rId="3439" sId="1" ref="A301:XFD301" action="insertRow"/>
  <rcc rId="3440" sId="1">
    <nc r="B301" t="inlineStr">
      <is>
        <t>10501 83040</t>
      </is>
    </nc>
  </rcc>
  <rcc rId="3441" sId="1" numFmtId="30">
    <nc r="D301">
      <v>969</v>
    </nc>
  </rcc>
  <rcc rId="3442" sId="1">
    <nc r="E301" t="inlineStr">
      <is>
        <t>07</t>
      </is>
    </nc>
  </rcc>
  <rcc rId="3443" sId="1">
    <nc r="F301" t="inlineStr">
      <is>
        <t>09</t>
      </is>
    </nc>
  </rcc>
  <rcc rId="3444" sId="1">
    <nc r="C301" t="inlineStr">
      <is>
        <t>112</t>
      </is>
    </nc>
  </rcc>
  <rcc rId="3445" sId="1" numFmtId="4">
    <nc r="G301">
      <v>9.4499999999999993</v>
    </nc>
  </rcc>
  <rcc rId="3446" sId="1" numFmtId="4">
    <oc r="G302">
      <v>118.4</v>
    </oc>
    <nc r="G302">
      <v>108.95</v>
    </nc>
  </rcc>
  <rcc rId="3447" sId="1">
    <nc r="A301" t="inlineStr">
      <is>
        <t>Иные выплаты персоналу учреждений, за исключением фонда оплаты труда</t>
      </is>
    </nc>
  </rcc>
  <rcc rId="3448" sId="1">
    <oc r="G299">
      <f>SUM(G300:G307)</f>
    </oc>
    <nc r="G299">
      <f>SUM(G300:G307)</f>
    </nc>
  </rcc>
  <rcc rId="3449" sId="1" numFmtId="4">
    <oc r="G304">
      <v>2561.95811</v>
    </oc>
    <nc r="G304">
      <v>2546.77711</v>
    </nc>
  </rcc>
  <rcc rId="3450" sId="1" numFmtId="4">
    <oc r="G337">
      <f>11928.51796+237.65143+12.16387</f>
    </oc>
    <nc r="G337">
      <v>15154.07223</v>
    </nc>
  </rcc>
  <rcc rId="3451" sId="1">
    <oc r="A341" t="inlineStr">
      <is>
        <t>Прочие закупки товаров, работ и услуг для государственных (муниципальных) нужд</t>
      </is>
    </oc>
    <nc r="A341" t="inlineStr">
      <is>
        <t>Бюджетные инвестиции в объекты капитального строительства государственной (муниципальной) собственности</t>
      </is>
    </nc>
  </rcc>
  <rcc rId="3452" sId="1">
    <oc r="B341" t="inlineStr">
      <is>
        <t>17001 82900</t>
      </is>
    </oc>
    <nc r="B341" t="inlineStr">
      <is>
        <t>170F5 52430</t>
      </is>
    </nc>
  </rcc>
  <rcc rId="3453" sId="1">
    <oc r="C341" t="inlineStr">
      <is>
        <t>244</t>
      </is>
    </oc>
    <nc r="C341" t="inlineStr">
      <is>
        <t>414</t>
      </is>
    </nc>
  </rcc>
  <rcc rId="3454" sId="1">
    <oc r="F341" t="inlineStr">
      <is>
        <t>02</t>
      </is>
    </oc>
    <nc r="F341" t="inlineStr">
      <is>
        <t>05</t>
      </is>
    </nc>
  </rcc>
  <rcc rId="3455" sId="1" numFmtId="4">
    <oc r="G341">
      <v>300</v>
    </oc>
    <nc r="G341">
      <v>330078.61</v>
    </nc>
  </rcc>
  <rcc rId="3456" sId="1" odxf="1" dxf="1">
    <oc r="B340" t="inlineStr">
      <is>
        <t>17001 82900</t>
      </is>
    </oc>
    <nc r="B340" t="inlineStr">
      <is>
        <t>170F5 52430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C340" start="0" length="0">
    <dxf>
      <font>
        <i val="0"/>
        <name val="Times New Roman"/>
        <family val="1"/>
      </font>
    </dxf>
  </rfmt>
  <rfmt sheetId="1" sqref="D340" start="0" length="0">
    <dxf>
      <font>
        <i val="0"/>
        <name val="Times New Roman"/>
        <family val="1"/>
      </font>
    </dxf>
  </rfmt>
  <rfmt sheetId="1" sqref="E340" start="0" length="0">
    <dxf>
      <font>
        <i val="0"/>
        <name val="Times New Roman"/>
        <family val="1"/>
      </font>
    </dxf>
  </rfmt>
  <rcc rId="3457" sId="1" odxf="1" dxf="1">
    <oc r="F340" t="inlineStr">
      <is>
        <t>02</t>
      </is>
    </oc>
    <nc r="F340" t="inlineStr">
      <is>
        <t>05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3458" sId="1" xfDxf="1" dxf="1">
    <oc r="A340" t="inlineStr">
      <is>
        <t>На модернизацию объектов водоснабжения</t>
      </is>
    </oc>
    <nc r="A340" t="inlineStr">
      <is>
        <t>Cтроительство и реконструкция (модернизация) объектов питьевого водоснабжения</t>
      </is>
    </nc>
    <ndxf>
      <font>
        <i/>
        <name val="Times New Roman"/>
        <family val="1"/>
      </font>
      <fill>
        <patternFill patternType="solid">
          <bgColor indexed="9"/>
        </patternFill>
      </fill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B340:G340" start="0" length="2147483647">
    <dxf>
      <font>
        <i/>
      </font>
    </dxf>
  </rfmt>
  <rrc rId="3459" sId="1" ref="A340:XFD340" action="insertRow"/>
  <rcc rId="3460" sId="1">
    <nc r="A340" t="inlineStr">
      <is>
        <t>17001 S2860</t>
      </is>
    </nc>
  </rcc>
  <rm rId="3461" sheetId="1" source="A340" destination="B340" sourceSheetId="1">
    <rfmt sheetId="1" sqref="B340" start="0" length="0">
      <dxf>
        <font>
          <i/>
          <sz val="10"/>
          <color auto="1"/>
          <name val="Times New Roman"/>
          <family val="1"/>
          <charset val="204"/>
          <scheme val="none"/>
        </font>
        <numFmt numFmtId="30" formatCode="@"/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fmt sheetId="1" sqref="B340">
    <dxf>
      <alignment horizontal="center"/>
    </dxf>
  </rfmt>
  <rfmt sheetId="1" sqref="B340">
    <dxf>
      <alignment vertical="center"/>
    </dxf>
  </rfmt>
  <rcc rId="3462" sId="1">
    <nc r="C340" t="inlineStr">
      <is>
        <t>414</t>
      </is>
    </nc>
  </rcc>
  <rcc rId="3463" sId="1">
    <nc r="D340" t="inlineStr">
      <is>
        <t>971</t>
      </is>
    </nc>
  </rcc>
  <rcc rId="3464" sId="1">
    <nc r="E340" t="inlineStr">
      <is>
        <t>05</t>
      </is>
    </nc>
  </rcc>
  <rcc rId="3465" sId="1">
    <nc r="F340" t="inlineStr">
      <is>
        <t>02</t>
      </is>
    </nc>
  </rcc>
  <rcc rId="3466" sId="1" numFmtId="4">
    <nc r="G340">
      <v>700.32</v>
    </nc>
  </rcc>
  <rfmt sheetId="1" sqref="A340:XFD340" start="0" length="2147483647">
    <dxf>
      <font>
        <i/>
      </font>
    </dxf>
  </rfmt>
  <rfmt sheetId="1" sqref="A340:XFD340" start="0" length="2147483647">
    <dxf>
      <font>
        <i val="0"/>
      </font>
    </dxf>
  </rfmt>
  <rcc rId="3467" sId="1" odxf="1" dxf="1">
    <nc r="A340" t="inlineStr">
      <is>
        <t>Бюджетные инвестиции в объекты капитального строительства государственной (муниципальной) собственности</t>
      </is>
    </nc>
    <odxf>
      <font>
        <name val="Times New Roman CYR"/>
        <family val="1"/>
      </font>
      <fill>
        <patternFill patternType="none">
          <bgColor indexed="65"/>
        </patternFill>
      </fill>
      <alignment horizontal="general" vertical="top"/>
      <border outline="0">
        <left/>
        <right/>
        <top/>
        <bottom/>
      </border>
    </odxf>
    <ndxf>
      <font>
        <color indexed="8"/>
        <name val="Times New Roman"/>
        <family val="1"/>
      </font>
      <fill>
        <patternFill patternType="solid">
          <bgColor indexed="9"/>
        </patternFill>
      </fill>
      <alignment horizontal="left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rc rId="3468" sId="1" ref="A340:XFD340" action="insertRow"/>
  <rcc rId="3469" sId="1" odxf="1" dxf="1">
    <nc r="B340" t="inlineStr">
      <is>
        <t>17001 S2860</t>
      </is>
    </nc>
    <odxf>
      <font>
        <i/>
        <name val="Times New Roman"/>
        <family val="1"/>
      </font>
      <numFmt numFmtId="30" formatCode="@"/>
      <fill>
        <patternFill patternType="none">
          <bgColor indexed="65"/>
        </patternFill>
      </fill>
    </odxf>
    <ndxf>
      <font>
        <i val="0"/>
        <name val="Times New Roman"/>
        <family val="1"/>
      </font>
      <numFmt numFmtId="0" formatCode="General"/>
      <fill>
        <patternFill patternType="solid">
          <bgColor indexed="9"/>
        </patternFill>
      </fill>
    </ndxf>
  </rcc>
  <rcc rId="3470" sId="1" odxf="1" dxf="1">
    <nc r="D340" t="inlineStr">
      <is>
        <t>971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3471" sId="1" odxf="1" dxf="1">
    <nc r="E340" t="inlineStr">
      <is>
        <t>05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3472" sId="1" odxf="1" dxf="1">
    <nc r="F340" t="inlineStr">
      <is>
        <t>02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3473" sId="1">
    <nc r="G340">
      <f>G341</f>
    </nc>
  </rcc>
  <rcc rId="3474" sId="1">
    <nc r="A340" t="inlineStr">
      <is>
        <t>На модернизацию объектов водоснабжения</t>
      </is>
    </nc>
  </rcc>
  <rfmt sheetId="1" sqref="B340:F340" start="0" length="2147483647">
    <dxf>
      <font>
        <i/>
      </font>
    </dxf>
  </rfmt>
  <rcc rId="3475" sId="1">
    <oc r="G339">
      <f>G342</f>
    </oc>
    <nc r="G339">
      <f>G340</f>
    </nc>
  </rcc>
  <rcc rId="3476" sId="1">
    <oc r="G338">
      <f>G339</f>
    </oc>
    <nc r="G338">
      <f>G339+G342</f>
    </nc>
  </rcc>
  <rcc rId="3477" sId="1">
    <oc r="C347" t="inlineStr">
      <is>
        <t>244</t>
      </is>
    </oc>
    <nc r="C347" t="inlineStr">
      <is>
        <t>540</t>
      </is>
    </nc>
  </rcc>
  <rcc rId="3478" sId="1" odxf="1" dxf="1">
    <oc r="A347" t="inlineStr">
      <is>
        <t>Прочие закупки товаров, работ и услуг для государственных (муниципальных) нужд</t>
      </is>
    </oc>
    <nc r="A347" t="inlineStr">
      <is>
        <t>Иные межбюджетные трансферты</t>
      </is>
    </nc>
    <odxf>
      <font>
        <color indexed="8"/>
        <name val="Times New Roman"/>
        <family val="1"/>
      </font>
      <fill>
        <patternFill patternType="solid"/>
      </fill>
    </odxf>
    <ndxf>
      <font>
        <color indexed="8"/>
        <name val="Times New Roman"/>
        <family val="1"/>
      </font>
      <fill>
        <patternFill patternType="none"/>
      </fill>
    </ndxf>
  </rcc>
  <rcc rId="3479" sId="1">
    <oc r="C359" t="inlineStr">
      <is>
        <t>119</t>
      </is>
    </oc>
    <nc r="C359" t="inlineStr">
      <is>
        <t>621</t>
      </is>
    </nc>
  </rcc>
  <rcc rId="3480" sId="1">
    <oc r="D359" t="inlineStr">
      <is>
        <t>969</t>
      </is>
    </oc>
    <nc r="D359" t="inlineStr">
      <is>
        <t>973</t>
      </is>
    </nc>
  </rcc>
  <rcc rId="3481" sId="1">
    <oc r="E359" t="inlineStr">
      <is>
        <t>07</t>
      </is>
    </oc>
    <nc r="E359" t="inlineStr">
      <is>
        <t>08</t>
      </is>
    </nc>
  </rcc>
  <rcc rId="3482" sId="1">
    <oc r="F359" t="inlineStr">
      <is>
        <t>09</t>
      </is>
    </oc>
    <nc r="F359" t="inlineStr">
      <is>
        <t>01</t>
      </is>
    </nc>
  </rcc>
  <rcc rId="3483" sId="1" numFmtId="4">
    <oc r="G359">
      <v>60</v>
    </oc>
    <nc r="G359">
      <v>720</v>
    </nc>
  </rcc>
  <rrc rId="3484" sId="1" ref="A358:XFD358" action="deleteRow">
    <undo index="0" exp="ref" v="1" dr="G358" r="G357" sId="1"/>
    <rfmt sheetId="1" xfDxf="1" sqref="A358:XFD358" start="0" length="0">
      <dxf>
        <font>
          <name val="Times New Roman CYR"/>
          <family val="1"/>
        </font>
        <alignment wrapText="1"/>
      </dxf>
    </rfmt>
    <rcc rId="0" sId="1" dxf="1">
      <nc r="A358" t="inlineStr">
        <is>
          <t xml:space="preserve">Фонд оплаты труда учреждений </t>
        </is>
      </nc>
      <ndxf>
        <font>
          <name val="Times New Roman"/>
          <family val="1"/>
        </font>
        <numFmt numFmtId="30" formatCode="@"/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58" t="inlineStr">
        <is>
          <t>22002 S5060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58" t="inlineStr">
        <is>
          <t>111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58" t="inlineStr">
        <is>
          <t>969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58" t="inlineStr">
        <is>
          <t>07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58" t="inlineStr">
        <is>
          <t>09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58">
        <v>200</v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3485" sId="1">
    <oc r="G357">
      <f>#REF!+G358</f>
    </oc>
    <nc r="G357">
      <f>G358</f>
    </nc>
  </rcc>
  <rcc rId="3486" sId="1">
    <oc r="D357" t="inlineStr">
      <is>
        <t>969</t>
      </is>
    </oc>
    <nc r="D357" t="inlineStr">
      <is>
        <t>973</t>
      </is>
    </nc>
  </rcc>
  <rcc rId="3487" sId="1">
    <oc r="E357" t="inlineStr">
      <is>
        <t>07</t>
      </is>
    </oc>
    <nc r="E357" t="inlineStr">
      <is>
        <t>08</t>
      </is>
    </nc>
  </rcc>
  <rcc rId="3488" sId="1">
    <oc r="F357" t="inlineStr">
      <is>
        <t>09</t>
      </is>
    </oc>
    <nc r="F357" t="inlineStr">
      <is>
        <t>01</t>
      </is>
    </nc>
  </rcc>
  <rcc rId="3489" sId="1">
    <oc r="D356" t="inlineStr">
      <is>
        <t>969</t>
      </is>
    </oc>
    <nc r="D356" t="inlineStr">
      <is>
        <t>973</t>
      </is>
    </nc>
  </rcc>
  <rcc rId="3490" sId="1">
    <oc r="E356" t="inlineStr">
      <is>
        <t>07</t>
      </is>
    </oc>
    <nc r="E356" t="inlineStr">
      <is>
        <t>08</t>
      </is>
    </nc>
  </rcc>
  <rcc rId="3491" sId="1">
    <oc r="F356" t="inlineStr">
      <is>
        <t>09</t>
      </is>
    </oc>
    <nc r="F356" t="inlineStr">
      <is>
        <t>01</t>
      </is>
    </nc>
  </rcc>
  <rrc rId="3492" sId="1" ref="A353:XFD353" action="deleteRow">
    <undo index="0" exp="ref" v="1" dr="G353" r="G352" sId="1"/>
    <rfmt sheetId="1" xfDxf="1" sqref="A353:XFD353" start="0" length="0">
      <dxf>
        <font>
          <name val="Times New Roman CYR"/>
          <family val="1"/>
        </font>
        <alignment wrapText="1"/>
      </dxf>
    </rfmt>
    <rcc rId="0" sId="1" dxf="1">
      <nc r="A353" t="inlineStr">
        <is>
          <t>Основное мероприятие "Проведение образовательных, культурно-массовых, спортивных и других мероприятий (национальных прадников и пр.) на двух государственных языках Республики Бурятия (в том числе на родных языках, народов проживающих на территории Селенгинского района)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53" t="inlineStr">
        <is>
          <t>22001 00000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353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353" t="inlineStr">
        <is>
          <t>969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53" t="inlineStr">
        <is>
          <t>07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53" t="inlineStr">
        <is>
          <t>09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53">
        <f>G354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493" sId="1" ref="A353:XFD353" action="deleteRow">
    <rfmt sheetId="1" xfDxf="1" sqref="A353:XFD353" start="0" length="0">
      <dxf>
        <font>
          <name val="Times New Roman CYR"/>
          <family val="1"/>
        </font>
        <alignment wrapText="1"/>
      </dxf>
    </rfmt>
    <rcc rId="0" sId="1" dxf="1">
      <nc r="A353" t="inlineStr">
        <is>
          <t>Разработка, принятие и софинансирование муниципальных программ по сохранению и развитию бурятского языка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53" t="inlineStr">
        <is>
          <t>22001 S5060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353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353" t="inlineStr">
        <is>
          <t>969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53" t="inlineStr">
        <is>
          <t>07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53" t="inlineStr">
        <is>
          <t>09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53">
        <f>G354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494" sId="1" ref="A353:XFD353" action="deleteRow">
    <rfmt sheetId="1" xfDxf="1" sqref="A353:XFD353" start="0" length="0">
      <dxf>
        <font>
          <name val="Times New Roman CYR"/>
          <family val="1"/>
        </font>
        <alignment wrapText="1"/>
      </dxf>
    </rfmt>
    <rcc rId="0" sId="1" dxf="1">
      <nc r="A353" t="inlineStr">
        <is>
          <t>Прочие закупки товаров, работ и услуг для государственных (муниципальных) нужд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53" t="inlineStr">
        <is>
          <t>22001 S5060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53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53" t="inlineStr">
        <is>
          <t>969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53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53" t="inlineStr">
        <is>
          <t>09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53">
        <v>100</v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3495" sId="1">
    <oc r="G352">
      <f>#REF!+G353</f>
    </oc>
    <nc r="G352">
      <f>G353</f>
    </nc>
  </rcc>
  <rrc rId="3496" sId="1" ref="A356:XFD358" action="insertRow"/>
  <rrc rId="3497" sId="1" ref="A356:XFD358" action="insertRow"/>
  <rfmt sheetId="1" sqref="A356" start="0" length="0">
    <dxf>
      <font>
        <b/>
        <color indexed="8"/>
        <name val="Times New Roman"/>
        <family val="1"/>
      </font>
      <fill>
        <patternFill>
          <bgColor rgb="FFFFFF00"/>
        </patternFill>
      </fill>
    </dxf>
  </rfmt>
  <rfmt sheetId="1" sqref="B356" start="0" length="0">
    <dxf>
      <font>
        <b/>
        <name val="Times New Roman"/>
        <family val="1"/>
      </font>
      <fill>
        <patternFill patternType="solid">
          <bgColor rgb="FFFFFF00"/>
        </patternFill>
      </fill>
    </dxf>
  </rfmt>
  <rfmt sheetId="1" sqref="C356" start="0" length="0">
    <dxf>
      <fill>
        <patternFill>
          <bgColor rgb="FFFFFF00"/>
        </patternFill>
      </fill>
    </dxf>
  </rfmt>
  <rfmt sheetId="1" sqref="D356" start="0" length="0">
    <dxf>
      <fill>
        <patternFill patternType="solid">
          <bgColor rgb="FFFFFF00"/>
        </patternFill>
      </fill>
    </dxf>
  </rfmt>
  <rfmt sheetId="1" sqref="E356" start="0" length="0">
    <dxf>
      <font>
        <b/>
        <i/>
        <name val="Times New Roman"/>
        <family val="1"/>
      </font>
      <fill>
        <patternFill>
          <bgColor rgb="FFFFFF00"/>
        </patternFill>
      </fill>
    </dxf>
  </rfmt>
  <rfmt sheetId="1" sqref="F356" start="0" length="0">
    <dxf>
      <font>
        <b/>
        <i/>
        <name val="Times New Roman"/>
        <family val="1"/>
      </font>
      <fill>
        <patternFill>
          <bgColor rgb="FFFFFF00"/>
        </patternFill>
      </fill>
    </dxf>
  </rfmt>
  <rfmt sheetId="1" sqref="G356" start="0" length="0">
    <dxf>
      <font>
        <b/>
        <name val="Times New Roman"/>
        <family val="1"/>
      </font>
      <fill>
        <patternFill patternType="solid">
          <bgColor rgb="FFFFFF00"/>
        </patternFill>
      </fill>
    </dxf>
  </rfmt>
  <rfmt sheetId="1" sqref="A357" start="0" length="0">
    <dxf>
      <font>
        <i/>
        <color indexed="8"/>
        <name val="Times New Roman"/>
        <family val="1"/>
      </font>
    </dxf>
  </rfmt>
  <rfmt sheetId="1" sqref="B357" start="0" length="0">
    <dxf>
      <font>
        <i/>
        <name val="Times New Roman"/>
        <family val="1"/>
      </font>
    </dxf>
  </rfmt>
  <rfmt sheetId="1" sqref="C357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D357" start="0" length="0">
    <dxf>
      <font>
        <i/>
        <name val="Times New Roman"/>
        <family val="1"/>
      </font>
    </dxf>
  </rfmt>
  <rfmt sheetId="1" sqref="E357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F357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cc rId="3498" sId="1" odxf="1" dxf="1">
    <nc r="G357">
      <f>G358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A358" start="0" length="0">
    <dxf>
      <font>
        <i/>
        <color indexed="8"/>
        <name val="Times New Roman"/>
        <family val="1"/>
      </font>
    </dxf>
  </rfmt>
  <rfmt sheetId="1" sqref="B358" start="0" length="0">
    <dxf>
      <font>
        <i/>
        <name val="Times New Roman"/>
        <family val="1"/>
      </font>
    </dxf>
  </rfmt>
  <rfmt sheetId="1" sqref="C358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D358" start="0" length="0">
    <dxf>
      <font>
        <i/>
        <name val="Times New Roman"/>
        <family val="1"/>
      </font>
    </dxf>
  </rfmt>
  <rfmt sheetId="1" sqref="E358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F358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cc rId="3499" sId="1" odxf="1" dxf="1">
    <nc r="G358">
      <f>G359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3500" sId="1" xfDxf="1" dxf="1">
    <nc r="A356" t="inlineStr">
      <is>
        <t>Муниципальная программа "Охрана окружающей среды в муниципальном образовании "Селенгинский район" на 2023-2025гг."</t>
      </is>
    </nc>
    <ndxf>
      <font>
        <b/>
        <color indexed="8"/>
        <name val="Times New Roman"/>
        <family val="1"/>
      </font>
      <fill>
        <patternFill patternType="solid">
          <bgColor rgb="FFFFFF00"/>
        </patternFill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501" sId="1">
    <nc r="B356" t="inlineStr">
      <is>
        <t>25000 00000</t>
      </is>
    </nc>
  </rcc>
  <rrc rId="3502" sId="1" ref="A360:XFD363" action="insertRow"/>
  <rfmt sheetId="1" sqref="A360" start="0" length="0">
    <dxf>
      <font>
        <i/>
        <color indexed="8"/>
        <name val="Times New Roman"/>
        <family val="1"/>
      </font>
    </dxf>
  </rfmt>
  <rfmt sheetId="1" sqref="B360" start="0" length="0">
    <dxf>
      <font>
        <i/>
        <name val="Times New Roman"/>
        <family val="1"/>
      </font>
    </dxf>
  </rfmt>
  <rfmt sheetId="1" sqref="C360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cc rId="3503" sId="1" odxf="1" dxf="1">
    <nc r="D360" t="inlineStr">
      <is>
        <t>973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3504" sId="1" odxf="1" dxf="1">
    <nc r="E360" t="inlineStr">
      <is>
        <t>08</t>
      </is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3505" sId="1" odxf="1" dxf="1">
    <nc r="F360" t="inlineStr">
      <is>
        <t>01</t>
      </is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3506" sId="1" odxf="1" dxf="1">
    <nc r="G360">
      <f>G361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A361" start="0" length="0">
    <dxf>
      <font>
        <i/>
        <color indexed="8"/>
        <name val="Times New Roman"/>
        <family val="1"/>
      </font>
    </dxf>
  </rfmt>
  <rfmt sheetId="1" sqref="B361" start="0" length="0">
    <dxf>
      <font>
        <i/>
        <name val="Times New Roman"/>
        <family val="1"/>
      </font>
    </dxf>
  </rfmt>
  <rfmt sheetId="1" sqref="C361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D361" start="0" length="0">
    <dxf>
      <font>
        <i/>
        <name val="Times New Roman"/>
        <family val="1"/>
      </font>
    </dxf>
  </rfmt>
  <rfmt sheetId="1" sqref="E361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F361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cc rId="3507" sId="1" odxf="1" dxf="1">
    <nc r="G361">
      <f>G362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A363" start="0" length="0">
    <dxf>
      <font>
        <i/>
        <color indexed="8"/>
        <name val="Times New Roman"/>
        <family val="1"/>
      </font>
    </dxf>
  </rfmt>
  <rfmt sheetId="1" sqref="B363" start="0" length="0">
    <dxf>
      <font>
        <i/>
        <name val="Times New Roman"/>
        <family val="1"/>
      </font>
    </dxf>
  </rfmt>
  <rfmt sheetId="1" sqref="C363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D363" start="0" length="0">
    <dxf>
      <font>
        <i/>
        <name val="Times New Roman"/>
        <family val="1"/>
      </font>
    </dxf>
  </rfmt>
  <rfmt sheetId="1" sqref="E363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F363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cc rId="3508" sId="1" odxf="1" dxf="1">
    <nc r="G363">
      <f>G364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A364" start="0" length="0">
    <dxf>
      <font>
        <i/>
        <color indexed="8"/>
        <name val="Times New Roman"/>
        <family val="1"/>
      </font>
    </dxf>
  </rfmt>
  <rfmt sheetId="1" sqref="B364" start="0" length="0">
    <dxf>
      <font>
        <i/>
        <name val="Times New Roman"/>
        <family val="1"/>
      </font>
    </dxf>
  </rfmt>
  <rfmt sheetId="1" sqref="C364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D364" start="0" length="0">
    <dxf>
      <font>
        <i/>
        <name val="Times New Roman"/>
        <family val="1"/>
      </font>
    </dxf>
  </rfmt>
  <rfmt sheetId="1" sqref="E364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F364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cc rId="3509" sId="1" odxf="1" dxf="1">
    <nc r="G364">
      <f>G365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3510" sId="1">
    <nc r="C359" t="inlineStr">
      <is>
        <t>244</t>
      </is>
    </nc>
  </rcc>
  <rcc rId="3511" sId="1">
    <nc r="D359" t="inlineStr">
      <is>
        <t>968</t>
      </is>
    </nc>
  </rcc>
  <rcc rId="3512" sId="1">
    <nc r="E359" t="inlineStr">
      <is>
        <t>01</t>
      </is>
    </nc>
  </rcc>
  <rcc rId="3513" sId="1">
    <nc r="F359" t="inlineStr">
      <is>
        <t>13</t>
      </is>
    </nc>
  </rcc>
  <rcc rId="3514" sId="1" numFmtId="4">
    <nc r="G359">
      <v>220</v>
    </nc>
  </rcc>
  <rcc rId="3515" sId="1">
    <nc r="B359" t="inlineStr">
      <is>
        <t>25001 82900</t>
      </is>
    </nc>
  </rcc>
  <rcc rId="3516" sId="1">
    <nc r="A359" t="inlineStr">
      <is>
        <t>Прочие закупки товаров, работ и услуг для государственных (муниципальных) нужд</t>
      </is>
    </nc>
  </rcc>
  <rcc rId="3517" sId="1">
    <nc r="B358" t="inlineStr">
      <is>
        <t>25001 82900</t>
      </is>
    </nc>
  </rcc>
  <rcc rId="3518" sId="1">
    <nc r="D358" t="inlineStr">
      <is>
        <t>968</t>
      </is>
    </nc>
  </rcc>
  <rcc rId="3519" sId="1">
    <nc r="E358" t="inlineStr">
      <is>
        <t>01</t>
      </is>
    </nc>
  </rcc>
  <rcc rId="3520" sId="1">
    <nc r="F358" t="inlineStr">
      <is>
        <t>13</t>
      </is>
    </nc>
  </rcc>
  <rcc rId="3521" sId="1" xfDxf="1" dxf="1">
    <nc r="A358" t="inlineStr">
      <is>
        <t>Прочие мероприятия , связанные с выполнением обязательств ОМСУ</t>
      </is>
    </nc>
    <ndxf>
      <font>
        <i/>
        <color indexed="8"/>
        <name val="Times New Roman"/>
        <family val="1"/>
      </font>
      <fill>
        <patternFill patternType="solid"/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522" sId="1">
    <nc r="B357" t="inlineStr">
      <is>
        <t>25001 00000</t>
      </is>
    </nc>
  </rcc>
  <rcc rId="3523" sId="1">
    <nc r="D357" t="inlineStr">
      <is>
        <t>968</t>
      </is>
    </nc>
  </rcc>
  <rcc rId="3524" sId="1">
    <nc r="E357" t="inlineStr">
      <is>
        <t>01</t>
      </is>
    </nc>
  </rcc>
  <rcc rId="3525" sId="1">
    <nc r="F357" t="inlineStr">
      <is>
        <t>13</t>
      </is>
    </nc>
  </rcc>
  <rcc rId="3526" sId="1" xfDxf="1" dxf="1">
    <nc r="A357" t="inlineStr">
      <is>
        <t>Основное мероприятие "Проведение мониторинга несанкционированных свалок"</t>
      </is>
    </nc>
    <ndxf>
      <font>
        <i/>
        <color indexed="8"/>
        <name val="Times New Roman"/>
        <family val="1"/>
      </font>
      <fill>
        <patternFill patternType="solid"/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527" sId="1">
    <nc r="C362" t="inlineStr">
      <is>
        <t>540</t>
      </is>
    </nc>
  </rcc>
  <rcc rId="3528" sId="1">
    <nc r="B362" t="inlineStr">
      <is>
        <t>25002 82900</t>
      </is>
    </nc>
  </rcc>
  <rcc rId="3529" sId="1">
    <nc r="D362" t="inlineStr">
      <is>
        <t>968</t>
      </is>
    </nc>
  </rcc>
  <rcc rId="3530" sId="1">
    <nc r="E362" t="inlineStr">
      <is>
        <t>05</t>
      </is>
    </nc>
  </rcc>
  <rcc rId="3531" sId="1">
    <nc r="F362" t="inlineStr">
      <is>
        <t>03</t>
      </is>
    </nc>
  </rcc>
  <rcc rId="3532" sId="1" numFmtId="4">
    <nc r="G362">
      <v>14945.95651</v>
    </nc>
  </rcc>
  <rcc rId="3533" sId="1" odxf="1" dxf="1">
    <nc r="B361" t="inlineStr">
      <is>
        <t>25002 82900</t>
      </is>
    </nc>
    <ndxf>
      <font>
        <i val="0"/>
        <name val="Times New Roman"/>
        <family val="1"/>
      </font>
    </ndxf>
  </rcc>
  <rcc rId="3534" sId="1" odxf="1" dxf="1">
    <nc r="D361" t="inlineStr">
      <is>
        <t>968</t>
      </is>
    </nc>
    <ndxf>
      <font>
        <i val="0"/>
        <name val="Times New Roman"/>
        <family val="1"/>
      </font>
    </ndxf>
  </rcc>
  <rcc rId="3535" sId="1" odxf="1" dxf="1">
    <nc r="E361" t="inlineStr">
      <is>
        <t>05</t>
      </is>
    </nc>
    <ndxf>
      <font>
        <i val="0"/>
        <name val="Times New Roman"/>
        <family val="1"/>
      </font>
      <fill>
        <patternFill patternType="solid">
          <bgColor theme="0"/>
        </patternFill>
      </fill>
    </ndxf>
  </rcc>
  <rcc rId="3536" sId="1" odxf="1" dxf="1">
    <nc r="F361" t="inlineStr">
      <is>
        <t>03</t>
      </is>
    </nc>
    <ndxf>
      <font>
        <i val="0"/>
        <name val="Times New Roman"/>
        <family val="1"/>
      </font>
      <fill>
        <patternFill patternType="solid">
          <bgColor theme="0"/>
        </patternFill>
      </fill>
    </ndxf>
  </rcc>
  <rcc rId="3537" sId="1">
    <nc r="A361" t="inlineStr">
      <is>
        <t>Прочие мероприятия , связанные с выполнением обязательств ОМСУ</t>
      </is>
    </nc>
  </rcc>
  <rcc rId="3538" sId="1" odxf="1" dxf="1">
    <nc r="A362" t="inlineStr">
      <is>
        <t>Иные межбюджетные трансферты</t>
      </is>
    </nc>
    <ndxf>
      <fill>
        <patternFill patternType="none"/>
      </fill>
    </ndxf>
  </rcc>
  <rcc rId="3539" sId="1">
    <nc r="B360" t="inlineStr">
      <is>
        <t>25002 00000</t>
      </is>
    </nc>
  </rcc>
  <rfmt sheetId="1" sqref="B361:F361" start="0" length="2147483647">
    <dxf>
      <font>
        <i/>
      </font>
    </dxf>
  </rfmt>
  <rcc rId="3540" sId="1" xfDxf="1" dxf="1">
    <nc r="A360" t="inlineStr">
      <is>
        <t>Основное мероприятие "Выполнение работ по санитарной очистке территорий Селенгинского района"</t>
      </is>
    </nc>
    <ndxf>
      <font>
        <i/>
        <color indexed="8"/>
        <name val="Times New Roman"/>
        <family val="1"/>
      </font>
      <fill>
        <patternFill patternType="solid"/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541" sId="1">
    <nc r="B364" t="inlineStr">
      <is>
        <t>25003 82900</t>
      </is>
    </nc>
  </rcc>
  <rcc rId="3542" sId="1">
    <nc r="B365" t="inlineStr">
      <is>
        <t>25003 82900</t>
      </is>
    </nc>
  </rcc>
  <rcc rId="3543" sId="1">
    <nc r="C365" t="inlineStr">
      <is>
        <t>540</t>
      </is>
    </nc>
  </rcc>
  <rcc rId="3544" sId="1">
    <nc r="D365" t="inlineStr">
      <is>
        <t>968</t>
      </is>
    </nc>
  </rcc>
  <rcc rId="3545" sId="1">
    <nc r="E365" t="inlineStr">
      <is>
        <t>05</t>
      </is>
    </nc>
  </rcc>
  <rcc rId="3546" sId="1">
    <nc r="F365" t="inlineStr">
      <is>
        <t>03</t>
      </is>
    </nc>
  </rcc>
  <rcc rId="3547" sId="1">
    <nc r="D364" t="inlineStr">
      <is>
        <t>968</t>
      </is>
    </nc>
  </rcc>
  <rcc rId="3548" sId="1">
    <nc r="E364" t="inlineStr">
      <is>
        <t>05</t>
      </is>
    </nc>
  </rcc>
  <rcc rId="3549" sId="1">
    <nc r="F364" t="inlineStr">
      <is>
        <t>03</t>
      </is>
    </nc>
  </rcc>
  <rcc rId="3550" sId="1">
    <nc r="D363" t="inlineStr">
      <is>
        <t>968</t>
      </is>
    </nc>
  </rcc>
  <rcc rId="3551" sId="1">
    <nc r="E363" t="inlineStr">
      <is>
        <t>05</t>
      </is>
    </nc>
  </rcc>
  <rcc rId="3552" sId="1">
    <nc r="F363" t="inlineStr">
      <is>
        <t>03</t>
      </is>
    </nc>
  </rcc>
  <rcc rId="3553" sId="1">
    <nc r="B363" t="inlineStr">
      <is>
        <t>25003 00000</t>
      </is>
    </nc>
  </rcc>
  <rcc rId="3554" sId="1" numFmtId="4">
    <nc r="G365">
      <v>100</v>
    </nc>
  </rcc>
  <rcc rId="3555" sId="1" odxf="1" dxf="1">
    <nc r="A365" t="inlineStr">
      <is>
        <t>Иные межбюджетные трансферты</t>
      </is>
    </nc>
    <ndxf>
      <fill>
        <patternFill patternType="none"/>
      </fill>
    </ndxf>
  </rcc>
  <rcc rId="3556" sId="1">
    <nc r="A364" t="inlineStr">
      <is>
        <t>Прочие мероприятия , связанные с выполнением обязательств ОМСУ</t>
      </is>
    </nc>
  </rcc>
  <rcc rId="3557" sId="1" xfDxf="1" dxf="1">
    <nc r="A363" t="inlineStr">
      <is>
        <t>Основное мероприятие "Повышение уровня благоустройства территории"</t>
      </is>
    </nc>
    <ndxf>
      <font>
        <i/>
        <color indexed="8"/>
        <name val="Times New Roman"/>
        <family val="1"/>
      </font>
      <fill>
        <patternFill patternType="solid"/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558" sId="1">
    <nc r="G356">
      <f>G357+G360+G363</f>
    </nc>
  </rcc>
  <rcc rId="3559" sId="1">
    <oc r="G366">
      <f>G21+G31+G52+G59+G92+G97+G129+G142+G185+G226+G321+G325+G329+G333+G338+G344+G352</f>
    </oc>
    <nc r="G366">
      <f>G21+G31+G52+G59+G92+G97+G129+G142+G185+G226+G321+G325+G329+G333+G338+G344+G352+G356</f>
    </nc>
  </rcc>
  <rcc rId="3560" sId="1" numFmtId="4">
    <oc r="G65">
      <v>1356.5</v>
    </oc>
    <nc r="G65">
      <v>1160.2</v>
    </nc>
  </rcc>
  <rcv guid="{F3937C05-AF36-47B9-8638-B7F3F20947C6}" action="delete"/>
  <rdn rId="0" localSheetId="1" customView="1" name="Z_F3937C05_AF36_47B9_8638_B7F3F20947C6_.wvu.PrintArea" hidden="1" oldHidden="1">
    <formula>Муниц.программы!$A$5:$G$366</formula>
    <oldFormula>Муниц.программы!$A$5:$G$366</oldFormula>
  </rdn>
  <rdn rId="0" localSheetId="1" customView="1" name="Z_F3937C05_AF36_47B9_8638_B7F3F20947C6_.wvu.FilterData" hidden="1" oldHidden="1">
    <formula>Муниц.программы!$A$20:$G$391</formula>
    <oldFormula>Муниц.программы!$A$20:$G$391</oldFormula>
  </rdn>
  <rcv guid="{F3937C05-AF36-47B9-8638-B7F3F20947C6}" action="add"/>
</revisions>
</file>

<file path=xl/revisions/revisionLog1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87" sId="1" numFmtId="4">
    <oc r="G341">
      <v>1566663.25379</v>
    </oc>
    <nc r="G341">
      <v>1566768.25379</v>
    </nc>
  </rcc>
</revisions>
</file>

<file path=xl/revisions/revisionLog1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94:G96">
    <dxf>
      <fill>
        <patternFill>
          <bgColor theme="0"/>
        </patternFill>
      </fill>
    </dxf>
  </rfmt>
  <rcc rId="6088" sId="1" xfDxf="1" dxf="1">
    <oc r="A94" t="inlineStr">
      <is>
        <t>Основное мероприятие "Обеспечение комлексного развития сельских территорий"</t>
      </is>
    </oc>
    <nc r="A94" t="inlineStr">
      <is>
        <t>Благоустройство сельских территорий (Выполнение работ по установке спортивной площадки по ул.Ленина д.12 у.Харгана, Селенгинский район, Республика Бурятия)</t>
      </is>
    </nc>
    <ndxf>
      <font>
        <i/>
        <name val="Times New Roman"/>
        <family val="1"/>
      </font>
      <fill>
        <patternFill patternType="solid">
          <bgColor theme="0"/>
        </patternFill>
      </fill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rc rId="6089" sId="1" ref="A94:XFD94" action="insertRow"/>
  <rfmt sheetId="1" sqref="A94" start="0" length="0">
    <dxf>
      <font>
        <i/>
        <name val="Times New Roman"/>
        <family val="1"/>
      </font>
      <fill>
        <patternFill patternType="solid">
          <bgColor theme="0"/>
        </patternFill>
      </fill>
      <alignment horizontal="general"/>
    </dxf>
  </rfmt>
  <rfmt sheetId="1" sqref="B94" start="0" length="0">
    <dxf>
      <font>
        <i/>
        <name val="Times New Roman"/>
        <family val="1"/>
      </font>
    </dxf>
  </rfmt>
  <rcc rId="6090" sId="1" odxf="1" dxf="1">
    <nc r="D94" t="inlineStr">
      <is>
        <t>977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091" sId="1">
    <nc r="E94" t="inlineStr">
      <is>
        <t>05</t>
      </is>
    </nc>
  </rcc>
  <rcc rId="6092" sId="1" odxf="1" dxf="1">
    <nc r="F94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093" sId="1" xfDxf="1" dxf="1">
    <nc r="A94" t="inlineStr">
      <is>
        <t>Основное мероприятие "Реализация мероприятий ведомственной целевой программы "Современный облик сельских территорий" государственной программы "Комплексное развитие сельских территорий""</t>
      </is>
    </nc>
    <ndxf>
      <font>
        <i/>
        <name val="Times New Roman"/>
        <family val="1"/>
      </font>
      <fill>
        <patternFill patternType="solid">
          <bgColor theme="0"/>
        </patternFill>
      </fill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094" sId="1">
    <nc r="B94" t="inlineStr">
      <is>
        <t>06030 L5760</t>
      </is>
    </nc>
  </rcc>
  <rcc rId="6095" sId="1">
    <nc r="G94">
      <f>G95</f>
    </nc>
  </rcc>
  <rcc rId="6096" sId="1">
    <oc r="G90">
      <f>G91+G104+G107+G101+G98+G95</f>
    </oc>
    <nc r="G90">
      <f>G91+G104+G107+G101+G98+G94</f>
    </nc>
  </rcc>
  <rfmt sheetId="1" sqref="A94:G96" start="0" length="2147483647">
    <dxf>
      <font>
        <i val="0"/>
      </font>
    </dxf>
  </rfmt>
  <rfmt sheetId="1" sqref="A94:G96" start="0" length="2147483647">
    <dxf>
      <font>
        <i/>
      </font>
    </dxf>
  </rfmt>
  <rcc rId="6097" sId="1">
    <oc r="C100" t="inlineStr">
      <is>
        <t>244</t>
      </is>
    </oc>
    <nc r="C100" t="inlineStr">
      <is>
        <t>622</t>
      </is>
    </nc>
  </rcc>
  <rcc rId="6098" sId="1">
    <oc r="A130" t="inlineStr">
      <is>
        <t>Субсидии автономным учреждениям на финансовое обеспечение государственного (муниципального) задания на оказание государственных (муниципальных) услуг (выполнение работ)</t>
      </is>
    </oc>
    <nc r="A130" t="inlineStr">
      <is>
        <t>Субсидии автономным учреждениям на иные цели</t>
      </is>
    </nc>
  </rcc>
  <rcc rId="6099" sId="1" odxf="1" dxf="1">
    <oc r="A100" t="inlineStr">
      <is>
        <t>Прочие мероприятия , связанные с выполнением обязательств ОМСУ</t>
      </is>
    </oc>
    <nc r="A100" t="inlineStr">
      <is>
        <t>Субсидии автономным учреждениям на иные цели</t>
      </is>
    </nc>
    <odxf>
      <alignment horizontal="general" vertical="top"/>
    </odxf>
    <ndxf>
      <alignment horizontal="left" vertical="center"/>
    </ndxf>
  </rcc>
  <rcv guid="{22CCFE3F-1FC6-45E5-81E4-247A6159C49A}" action="delete"/>
  <rdn rId="0" localSheetId="1" customView="1" name="Z_22CCFE3F_1FC6_45E5_81E4_247A6159C49A_.wvu.PrintArea" hidden="1" oldHidden="1">
    <formula>Муниц.программы!$A$5:$G$340</formula>
    <oldFormula>Муниц.программы!$A$5:$G$340</oldFormula>
  </rdn>
  <rdn rId="0" localSheetId="1" customView="1" name="Z_22CCFE3F_1FC6_45E5_81E4_247A6159C49A_.wvu.FilterData" hidden="1" oldHidden="1">
    <formula>Муниц.программы!$A$18:$G$365</formula>
    <oldFormula>Муниц.программы!$A$18:$G$365</oldFormula>
  </rdn>
  <rcv guid="{22CCFE3F-1FC6-45E5-81E4-247A6159C49A}" action="add"/>
</revisions>
</file>

<file path=xl/revisions/revisionLog1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02" sId="1" numFmtId="4">
    <oc r="G100">
      <v>9593.9830000000002</v>
    </oc>
    <nc r="G100">
      <v>12792.045</v>
    </nc>
  </rcc>
</revisions>
</file>

<file path=xl/revisions/revisionLog1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03" sId="1">
    <oc r="G167">
      <f>33933.65+2300</f>
    </oc>
    <nc r="G167">
      <f>33933.65+2300+187</f>
    </nc>
  </rcc>
</revisions>
</file>

<file path=xl/revisions/revisionLog1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04" sId="1" numFmtId="4">
    <oc r="G342">
      <v>1566768.25379</v>
    </oc>
    <nc r="G342">
      <v>1570153.3157899999</v>
    </nc>
  </rcc>
</revisions>
</file>

<file path=xl/revisions/revisionLog1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05" sId="1">
    <oc r="G3" t="inlineStr">
      <is>
        <t>от ___________2025    №____</t>
      </is>
    </oc>
    <nc r="G3" t="inlineStr">
      <is>
        <t>от 24 февраля 2025    № 28</t>
      </is>
    </nc>
  </rcc>
  <rcv guid="{F3937C05-AF36-47B9-8638-B7F3F20947C6}" action="delete"/>
  <rdn rId="0" localSheetId="1" customView="1" name="Z_F3937C05_AF36_47B9_8638_B7F3F20947C6_.wvu.PrintArea" hidden="1" oldHidden="1">
    <formula>Муниц.программы!$A$1:$G$340</formula>
    <oldFormula>Муниц.программы!$A$5:$G$340</oldFormula>
  </rdn>
  <rdn rId="0" localSheetId="1" customView="1" name="Z_F3937C05_AF36_47B9_8638_B7F3F20947C6_.wvu.FilterData" hidden="1" oldHidden="1">
    <formula>Муниц.программы!$A$18:$G$365</formula>
    <oldFormula>Муниц.программы!$A$18:$G$365</oldFormula>
  </rdn>
  <rcv guid="{F3937C05-AF36-47B9-8638-B7F3F20947C6}" action="add"/>
</revisions>
</file>

<file path=xl/revisions/revisionLog1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08" sId="1" numFmtId="4">
    <oc r="G42">
      <v>1600</v>
    </oc>
    <nc r="G42">
      <v>1299.4670000000001</v>
    </nc>
  </rcc>
  <rrc rId="6109" sId="1" ref="A50:XFD50" action="insertRow"/>
  <rrc rId="6110" sId="1" ref="A50:XFD50" action="insertRow"/>
  <rrc rId="6111" sId="1" ref="A50:XFD50" action="insertRow"/>
  <rrc rId="6112" sId="1" ref="A50:XFD50" action="insertRow"/>
  <rfmt sheetId="1" sqref="A50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5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A51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5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A52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5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rc rId="6113" sId="1" ref="A50:XFD50" action="insertRow"/>
  <rfmt sheetId="1" sqref="A54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5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6114" sId="1" odxf="1" dxf="1">
    <nc r="A50" t="inlineStr">
      <is>
        <t>Прочие межбюджетные трансферты общего характера</t>
      </is>
    </nc>
    <odxf>
      <font>
        <b val="0"/>
        <name val="Times New Roman"/>
        <family val="1"/>
      </font>
      <fill>
        <patternFill patternType="none">
          <bgColor indexed="65"/>
        </patternFill>
      </fill>
      <alignment horizontal="general" vertical="top"/>
    </odxf>
    <ndxf>
      <font>
        <b/>
        <name val="Times New Roman"/>
        <family val="1"/>
      </font>
      <fill>
        <patternFill patternType="solid">
          <bgColor indexed="41"/>
        </patternFill>
      </fill>
      <alignment horizontal="left" vertical="center"/>
    </ndxf>
  </rcc>
  <rcc rId="6115" sId="1" odxf="1" dxf="1">
    <nc r="A51" t="inlineStr">
      <is>
        <t>Муниципальная Программа «Управление муниципальными финансами и муниципальным долгом на 2020-2025 годы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6116" sId="1" odxf="1" dxf="1">
    <nc r="A52" t="inlineStr">
      <is>
        <t>Подпрограмма"Совершенствование межбюджетных отношений"</t>
      </is>
    </nc>
    <odxf>
      <font>
        <b val="0"/>
        <i val="0"/>
        <name val="Times New Roman"/>
        <family val="1"/>
      </font>
      <alignment vertical="top"/>
    </odxf>
    <ndxf>
      <font>
        <b/>
        <i/>
        <name val="Times New Roman"/>
        <family val="1"/>
      </font>
      <alignment vertical="center"/>
    </ndxf>
  </rcc>
  <rcc rId="6117" sId="1" odxf="1" dxf="1">
    <nc r="A53" t="inlineStr">
      <is>
        <t>Основное мероприятие "Межбюджетные трансферты бюджетам муниципальных образований поселений"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A54" start="0" length="0">
    <dxf>
      <font>
        <i/>
        <name val="Times New Roman"/>
        <family val="1"/>
      </font>
    </dxf>
  </rfmt>
  <rrc rId="6118" sId="1" ref="A54:XFD54" action="insertRow"/>
  <rfmt sheetId="1" sqref="A54" start="0" length="0">
    <dxf>
      <font>
        <i val="0"/>
        <name val="Times New Roman"/>
        <family val="1"/>
      </font>
      <fill>
        <patternFill patternType="solid">
          <bgColor theme="0"/>
        </patternFill>
      </fill>
      <alignment horizontal="left" vertical="center"/>
    </dxf>
  </rfmt>
  <rfmt sheetId="1" sqref="B50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cc rId="6119" sId="1" odxf="1" dxf="1">
    <nc r="B51" t="inlineStr">
      <is>
        <t>02000 00000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6120" sId="1" odxf="1" dxf="1">
    <nc r="B52" t="inlineStr">
      <is>
        <t>02200 00000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cc rId="6121" sId="1" odxf="1" dxf="1">
    <nc r="B53" t="inlineStr">
      <is>
        <t xml:space="preserve">02201 00000 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122" sId="1" odxf="1" dxf="1">
    <nc r="B54" t="inlineStr">
      <is>
        <t xml:space="preserve">02201 63010 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123" sId="1">
    <nc r="B55" t="inlineStr">
      <is>
        <t xml:space="preserve">02201 63010 </t>
      </is>
    </nc>
  </rcc>
  <rfmt sheetId="1" sqref="C50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C52" start="0" length="0">
    <dxf>
      <font>
        <b/>
        <i/>
        <name val="Times New Roman"/>
        <family val="1"/>
      </font>
    </dxf>
  </rfmt>
  <rfmt sheetId="1" sqref="C54" start="0" length="0">
    <dxf>
      <font>
        <i/>
        <name val="Times New Roman"/>
        <family val="1"/>
      </font>
    </dxf>
  </rfmt>
  <rcc rId="6124" sId="1">
    <nc r="C55" t="inlineStr">
      <is>
        <t>540</t>
      </is>
    </nc>
  </rcc>
  <rcc rId="6125" sId="1" odxf="1" dxf="1" numFmtId="30">
    <nc r="D50">
      <v>970</v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6126" sId="1" odxf="1" dxf="1">
    <nc r="E50" t="inlineStr">
      <is>
        <t>14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6127" sId="1" odxf="1" dxf="1">
    <nc r="F50" t="inlineStr">
      <is>
        <t>03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6128" sId="1" odxf="1" dxf="1" numFmtId="30">
    <nc r="D51">
      <v>970</v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6129" sId="1" odxf="1" dxf="1">
    <nc r="E51" t="inlineStr">
      <is>
        <t>14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6130" sId="1" odxf="1" dxf="1">
    <nc r="F51" t="inlineStr">
      <is>
        <t>03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6131" sId="1" odxf="1" dxf="1" numFmtId="30">
    <nc r="D52">
      <v>970</v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cc rId="6132" sId="1" odxf="1" dxf="1">
    <nc r="E52" t="inlineStr">
      <is>
        <t>14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cc rId="6133" sId="1" odxf="1" dxf="1">
    <nc r="F52" t="inlineStr">
      <is>
        <t>03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cc rId="6134" sId="1" odxf="1" dxf="1">
    <nc r="D53" t="inlineStr">
      <is>
        <t>970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135" sId="1" odxf="1" dxf="1">
    <nc r="E53" t="inlineStr">
      <is>
        <t>14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136" sId="1" odxf="1" dxf="1">
    <nc r="F53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137" sId="1" odxf="1" dxf="1">
    <nc r="D54" t="inlineStr">
      <is>
        <t>970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138" sId="1" odxf="1" dxf="1">
    <nc r="E54" t="inlineStr">
      <is>
        <t>14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139" sId="1" odxf="1" dxf="1">
    <nc r="F54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140" sId="1">
    <nc r="D55" t="inlineStr">
      <is>
        <t>970</t>
      </is>
    </nc>
  </rcc>
  <rcc rId="6141" sId="1">
    <nc r="E55" t="inlineStr">
      <is>
        <t>14</t>
      </is>
    </nc>
  </rcc>
  <rcc rId="6142" sId="1">
    <nc r="F55" t="inlineStr">
      <is>
        <t>03</t>
      </is>
    </nc>
  </rcc>
  <rfmt sheetId="1" sqref="D55:F55" start="0" length="2147483647">
    <dxf>
      <font>
        <i/>
      </font>
    </dxf>
  </rfmt>
  <rcc rId="6143" sId="1" numFmtId="4">
    <nc r="G55">
      <v>3100</v>
    </nc>
  </rcc>
  <rcc rId="6144" sId="1">
    <nc r="G54">
      <f>G55</f>
    </nc>
  </rcc>
  <rcc rId="6145" sId="1">
    <nc r="G53">
      <f>G54</f>
    </nc>
  </rcc>
  <rcc rId="6146" sId="1">
    <nc r="G52">
      <f>G53</f>
    </nc>
  </rcc>
  <rcc rId="6147" sId="1">
    <nc r="G51">
      <f>G52</f>
    </nc>
  </rcc>
  <rcc rId="6148" sId="1">
    <nc r="G50">
      <f>G51</f>
    </nc>
  </rcc>
  <rfmt sheetId="1" sqref="G50" start="0" length="2147483647">
    <dxf>
      <font>
        <b/>
      </font>
    </dxf>
  </rfmt>
  <rfmt sheetId="1" sqref="G55" start="0" length="2147483647">
    <dxf>
      <font>
        <i/>
      </font>
    </dxf>
  </rfmt>
  <rfmt sheetId="1" sqref="G53" start="0" length="2147483647">
    <dxf>
      <font>
        <i/>
      </font>
    </dxf>
  </rfmt>
  <rrc rId="6149" sId="1" ref="A51:XFD51" action="deleteRow">
    <undo index="65535" exp="ref" v="1" dr="G51" r="G50" sId="1"/>
    <rfmt sheetId="1" xfDxf="1" sqref="A51:XFD51" start="0" length="0">
      <dxf>
        <font>
          <b/>
          <name val="Times New Roman CYR"/>
          <family val="1"/>
        </font>
        <alignment wrapText="1"/>
      </dxf>
    </rfmt>
    <rcc rId="0" sId="1" dxf="1">
      <nc r="A51" t="inlineStr">
        <is>
          <t>Муниципальная Программа «Управление муниципальными финансами и муниципальным долгом на 2020-2025 годы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1" t="inlineStr">
        <is>
          <t>02000 00000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51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30">
      <nc r="D51">
        <v>970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1" t="inlineStr">
        <is>
          <t>14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1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1">
        <f>G52</f>
      </nc>
      <ndxf>
        <font>
          <b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6150" sId="1" ref="A50:XFD50" action="deleteRow">
    <undo index="65535" exp="ref" v="1" dr="G50" r="G35" sId="1"/>
    <rfmt sheetId="1" xfDxf="1" sqref="A50:XFD50" start="0" length="0">
      <dxf>
        <font>
          <b/>
          <name val="Times New Roman CYR"/>
          <family val="1"/>
        </font>
        <alignment wrapText="1"/>
      </dxf>
    </rfmt>
    <rcc rId="0" sId="1" dxf="1">
      <nc r="A50" t="inlineStr">
        <is>
          <t>Прочие межбюджетные трансферты общего характера</t>
        </is>
      </nc>
      <ndxf>
        <font>
          <name val="Times New Roman"/>
          <family val="1"/>
        </font>
        <fill>
          <patternFill patternType="solid">
            <bgColor indexed="41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50" start="0" length="0">
      <dxf>
        <font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0" start="0" length="0">
      <dxf>
        <font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30">
      <nc r="D50">
        <v>970</v>
      </nc>
      <ndxf>
        <font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0" t="inlineStr">
        <is>
          <t>14</t>
        </is>
      </nc>
      <ndxf>
        <font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0" t="inlineStr">
        <is>
          <t>03</t>
        </is>
      </nc>
      <ndxf>
        <font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0">
        <f>#REF!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fmt sheetId="1" sqref="G50" start="0" length="2147483647">
    <dxf>
      <font>
        <b/>
      </font>
    </dxf>
  </rfmt>
  <rrc rId="6151" sId="1" ref="A50:XFD50" action="deleteRow">
    <rfmt sheetId="1" xfDxf="1" sqref="A50:XFD50" start="0" length="0">
      <dxf>
        <font>
          <b/>
          <name val="Times New Roman CYR"/>
          <family val="1"/>
        </font>
        <alignment wrapText="1"/>
      </dxf>
    </rfmt>
    <rcc rId="0" sId="1" dxf="1">
      <nc r="A50" t="inlineStr">
        <is>
          <t>Подпрограмма"Совершенствование межбюджетных отношений"</t>
        </is>
      </nc>
      <ndxf>
        <font>
          <i/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0" t="inlineStr">
        <is>
          <t>02200 00000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50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30">
      <nc r="D50">
        <v>970</v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0" t="inlineStr">
        <is>
          <t>14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0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0">
        <f>G51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6152" sId="1" ref="A50:XFD50" action="deleteRow">
    <rfmt sheetId="1" xfDxf="1" sqref="A50:XFD50" start="0" length="0">
      <dxf>
        <font>
          <b/>
          <name val="Times New Roman CYR"/>
          <family val="1"/>
        </font>
        <alignment wrapText="1"/>
      </dxf>
    </rfmt>
    <rcc rId="0" sId="1" dxf="1">
      <nc r="A50" t="inlineStr">
        <is>
          <t>Основное мероприятие "Межбюджетные трансферты бюджетам муниципальных образований поселений"</t>
        </is>
      </nc>
      <ndxf>
        <font>
          <b val="0"/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0" t="inlineStr">
        <is>
          <t xml:space="preserve">02201 00000 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50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50" t="inlineStr">
        <is>
          <t>970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0" t="inlineStr">
        <is>
          <t>14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0" t="inlineStr">
        <is>
          <t>03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0">
        <f>G51</f>
      </nc>
      <ndxf>
        <font>
          <b val="0"/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6153" sId="1">
    <oc r="G45">
      <f>G46+G48</f>
    </oc>
    <nc r="G45">
      <f>G46+G48+G50</f>
    </nc>
  </rcc>
  <rcc rId="6154" sId="1">
    <oc r="G35">
      <f>G36+G44+G56</f>
    </oc>
    <nc r="G35">
      <f>G36+G44+G52</f>
    </nc>
  </rcc>
  <rcc rId="6155" sId="1">
    <nc r="A50" t="inlineStr">
      <is>
        <t>Выравнивание бюджетной обеспеченности поселений из районного фонда финансовой поддержки</t>
      </is>
    </nc>
  </rcc>
  <rfmt sheetId="1" sqref="A50" start="0" length="2147483647">
    <dxf>
      <font>
        <i/>
      </font>
    </dxf>
  </rfmt>
  <rcc rId="6156" sId="1">
    <nc r="A51" t="inlineStr">
      <is>
        <t>Иные межбюджетные трансферты</t>
      </is>
    </nc>
  </rcc>
  <rfmt sheetId="1" sqref="A51" start="0" length="2147483647">
    <dxf>
      <font>
        <i val="0"/>
      </font>
    </dxf>
  </rfmt>
  <rfmt sheetId="1" sqref="D51:F51" start="0" length="2147483647">
    <dxf>
      <font>
        <i val="0"/>
      </font>
    </dxf>
  </rfmt>
  <rfmt sheetId="1" sqref="G51" start="0" length="2147483647">
    <dxf>
      <font>
        <i val="0"/>
      </font>
    </dxf>
  </rfmt>
  <rfmt sheetId="1" sqref="G50" start="0" length="2147483647">
    <dxf>
      <font>
        <i/>
      </font>
    </dxf>
  </rfmt>
  <rcc rId="6157" sId="1" numFmtId="4">
    <oc r="G81">
      <v>16956.335330000002</v>
    </oc>
    <nc r="G81">
      <v>20323.204399999999</v>
    </nc>
  </rcc>
  <rrc rId="6158" sId="1" ref="A117:XFD117" action="insertRow"/>
  <rrc rId="6159" sId="1" ref="A117:XFD117" action="insertRow"/>
  <rcc rId="6160" sId="1" odxf="1" dxf="1">
    <nc r="A117" t="inlineStr">
      <is>
        <t>Поддержка отрасли культуры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161" sId="1" odxf="1" dxf="1">
    <nc r="A118" t="inlineStr">
      <is>
        <t>Субсидии бюджетным учреждениям на иные цели</t>
      </is>
    </nc>
    <odxf>
      <alignment vertical="top"/>
    </odxf>
    <ndxf>
      <alignment vertical="center"/>
    </ndxf>
  </rcc>
  <rcc rId="6162" sId="1" odxf="1" dxf="1">
    <nc r="B117" t="inlineStr">
      <is>
        <t>08101 R5190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163" sId="1">
    <nc r="B118" t="inlineStr">
      <is>
        <t>08101 R5190</t>
      </is>
    </nc>
  </rcc>
  <rcc rId="6164" sId="1">
    <nc r="C118" t="inlineStr">
      <is>
        <t>612</t>
      </is>
    </nc>
  </rcc>
  <rcc rId="6165" sId="1" odxf="1" dxf="1">
    <nc r="D117" t="inlineStr">
      <is>
        <t>973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166" sId="1" odxf="1" dxf="1">
    <nc r="E117" t="inlineStr">
      <is>
        <t>08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167" sId="1" odxf="1" dxf="1">
    <nc r="F117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168" sId="1">
    <nc r="D118" t="inlineStr">
      <is>
        <t>973</t>
      </is>
    </nc>
  </rcc>
  <rcc rId="6169" sId="1">
    <nc r="E118" t="inlineStr">
      <is>
        <t>08</t>
      </is>
    </nc>
  </rcc>
  <rcc rId="6170" sId="1">
    <nc r="F118" t="inlineStr">
      <is>
        <t>01</t>
      </is>
    </nc>
  </rcc>
  <rcc rId="6171" sId="1" numFmtId="4">
    <nc r="G118">
      <v>106.383</v>
    </nc>
  </rcc>
  <rcc rId="6172" sId="1">
    <nc r="G117">
      <f>G118</f>
    </nc>
  </rcc>
  <rcc rId="6173" sId="1">
    <oc r="G114">
      <f>G115+G119</f>
    </oc>
    <nc r="G114">
      <f>G115+G119+G117</f>
    </nc>
  </rcc>
  <rcc rId="6174" sId="1" numFmtId="4">
    <oc r="G124">
      <v>13920.6</v>
    </oc>
    <nc r="G124">
      <v>14010.6</v>
    </nc>
  </rcc>
  <rrc rId="6175" sId="1" ref="A127:XFD127" action="insertRow"/>
  <rrc rId="6176" sId="1" ref="A127:XFD127" action="insertRow"/>
  <rcc rId="6177" sId="1" odxf="1" dxf="1">
    <nc r="A127" t="inlineStr">
      <is>
        <t>Поддержка отрасли культуры</t>
      </is>
    </nc>
    <odxf>
      <font>
        <i val="0"/>
        <name val="Times New Roman"/>
        <family val="1"/>
      </font>
      <alignment vertical="center"/>
    </odxf>
    <ndxf>
      <font>
        <i/>
        <name val="Times New Roman"/>
        <family val="1"/>
      </font>
      <alignment vertical="top"/>
    </ndxf>
  </rcc>
  <rcc rId="6178" sId="1">
    <nc r="A128" t="inlineStr">
      <is>
        <t>Субсидии бюджетным учреждениям на иные цели</t>
      </is>
    </nc>
  </rcc>
  <rcc rId="6179" sId="1" odxf="1" dxf="1">
    <nc r="B127" t="inlineStr">
      <is>
        <t>08201 R5190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180" sId="1">
    <nc r="B128" t="inlineStr">
      <is>
        <t>08201 R5190</t>
      </is>
    </nc>
  </rcc>
  <rcc rId="6181" sId="1">
    <nc r="C128" t="inlineStr">
      <is>
        <t>622</t>
      </is>
    </nc>
  </rcc>
  <rcc rId="6182" sId="1" odxf="1" dxf="1">
    <nc r="D127" t="inlineStr">
      <is>
        <t>973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183" sId="1" odxf="1" dxf="1">
    <nc r="E127" t="inlineStr">
      <is>
        <t>08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184" sId="1" odxf="1" dxf="1">
    <nc r="F127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185" sId="1">
    <nc r="D128" t="inlineStr">
      <is>
        <t>973</t>
      </is>
    </nc>
  </rcc>
  <rcc rId="6186" sId="1">
    <nc r="E128" t="inlineStr">
      <is>
        <t>08</t>
      </is>
    </nc>
  </rcc>
  <rcc rId="6187" sId="1">
    <nc r="F128" t="inlineStr">
      <is>
        <t>01</t>
      </is>
    </nc>
  </rcc>
  <rfmt sheetId="1" sqref="D127:F127" start="0" length="2147483647">
    <dxf>
      <font>
        <i val="0"/>
      </font>
    </dxf>
  </rfmt>
  <rfmt sheetId="1" sqref="D127:F127" start="0" length="2147483647">
    <dxf>
      <font>
        <i/>
      </font>
    </dxf>
  </rfmt>
  <rcc rId="6188" sId="1" numFmtId="4">
    <nc r="G128">
      <v>106.383</v>
    </nc>
  </rcc>
  <rcc rId="6189" sId="1">
    <nc r="G127">
      <f>G128</f>
    </nc>
  </rcc>
  <rcc rId="6190" sId="1">
    <oc r="G122">
      <f>G129+G123+G125</f>
    </oc>
    <nc r="G122">
      <f>G129+G123+G125+G127</f>
    </nc>
  </rcc>
  <rcc rId="6191" sId="1" numFmtId="4">
    <oc r="G142">
      <v>600</v>
    </oc>
    <nc r="G142">
      <v>510</v>
    </nc>
  </rcc>
  <rcc rId="6192" sId="1" numFmtId="4">
    <oc r="G152">
      <v>282</v>
    </oc>
    <nc r="G152">
      <v>252</v>
    </nc>
  </rcc>
  <rcc rId="6193" sId="1" numFmtId="4">
    <oc r="G153">
      <v>659</v>
    </oc>
    <nc r="G153">
      <v>689</v>
    </nc>
  </rcc>
  <rcc rId="6194" sId="1" numFmtId="4">
    <oc r="G160">
      <v>450</v>
    </oc>
    <nc r="G160">
      <v>421.7</v>
    </nc>
  </rcc>
  <rcc rId="6195" sId="1" numFmtId="4">
    <oc r="G161">
      <v>150</v>
    </oc>
    <nc r="G161">
      <v>178.3</v>
    </nc>
  </rcc>
  <rcc rId="6196" sId="1" numFmtId="4">
    <oc r="G194">
      <f>1367.47417+524.32788</f>
    </oc>
    <nc r="G194">
      <v>2141.9999899999998</v>
    </nc>
  </rcc>
  <rrc rId="6197" sId="1" ref="A85:XFD85" action="deleteRow">
    <undo index="65535" exp="ref" v="1" dr="G85" r="G77" sId="1"/>
    <rfmt sheetId="1" xfDxf="1" sqref="A85:XFD85" start="0" length="0">
      <dxf>
        <font>
          <b/>
          <i/>
          <name val="Times New Roman CYR"/>
          <family val="1"/>
        </font>
        <alignment wrapText="1"/>
      </dxf>
    </rfmt>
    <rcc rId="0" sId="1" dxf="1">
      <nc r="A85" t="inlineStr">
        <is>
          <t>Финансовое обеспечение дорожной деятельности в рамках реализации национального проекта «Безопасные и качественные автомобильные дороги» (агломерация, софинансирование из республиканского бюджета, субсидии муниципальным образованиям)</t>
        </is>
      </nc>
      <ndxf>
        <font>
          <b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85" t="inlineStr">
        <is>
          <t>043R1 9Д001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85" start="0" length="0">
      <dxf>
        <font>
          <b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85" t="inlineStr">
        <is>
          <t>968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85" t="inlineStr">
        <is>
          <t>04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85" t="inlineStr">
        <is>
          <t>09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85">
        <f>SUM(G86)</f>
      </nc>
      <ndxf>
        <font>
          <b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6198" sId="1" ref="A85:XFD85" action="deleteRow">
    <rfmt sheetId="1" xfDxf="1" sqref="A85:XFD85" start="0" length="0">
      <dxf>
        <font>
          <b/>
          <name val="Times New Roman CYR"/>
          <family val="1"/>
        </font>
        <alignment wrapText="1"/>
      </dxf>
    </rfmt>
    <rcc rId="0" sId="1" dxf="1">
      <nc r="A85" t="inlineStr">
        <is>
          <t>Субсидии автономным учреждениям на иные цели</t>
        </is>
      </nc>
      <ndxf>
        <font>
          <b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85" t="inlineStr">
        <is>
          <t>043R1 9Д001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5" t="inlineStr">
        <is>
          <t>622</t>
        </is>
      </nc>
      <ndxf>
        <font>
          <b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85" t="inlineStr">
        <is>
          <t>968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85" t="inlineStr">
        <is>
          <t>04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85" t="inlineStr">
        <is>
          <t>09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85">
        <v>112228.96907000001</v>
      </nc>
      <ndxf>
        <font>
          <b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6199" sId="1">
    <oc r="G77">
      <f>G78+#REF!</f>
    </oc>
    <nc r="G77">
      <f>G78</f>
    </nc>
  </rcc>
  <rcc rId="6200" sId="1" numFmtId="4">
    <oc r="G220">
      <v>85460.017890000003</v>
    </oc>
    <nc r="G220">
      <v>84836.713889999999</v>
    </nc>
  </rcc>
  <rcc rId="6201" sId="1" numFmtId="4">
    <oc r="G246">
      <v>663.3</v>
    </oc>
    <nc r="G246">
      <v>1342.4839999999999</v>
    </nc>
  </rcc>
  <rcc rId="6202" sId="1" numFmtId="4">
    <oc r="G249">
      <v>7262.6</v>
    </oc>
    <nc r="G249">
      <v>7048.4</v>
    </nc>
  </rcc>
  <rcc rId="6203" sId="1" numFmtId="4">
    <oc r="G250">
      <v>22998.1</v>
    </oc>
    <nc r="G250">
      <v>23212.3</v>
    </nc>
  </rcc>
  <rcc rId="6204" sId="1" numFmtId="4">
    <oc r="G327">
      <v>2767.2139499999998</v>
    </oc>
    <nc r="G327">
      <v>690.45600000000002</v>
    </nc>
  </rcc>
  <rcc rId="6205" sId="1" numFmtId="4">
    <oc r="G335">
      <f>360+802.4+1347.2</f>
    </oc>
    <nc r="G335">
      <v>2194.1</v>
    </nc>
  </rcc>
  <rcc rId="6206" sId="1" numFmtId="4">
    <oc r="G343">
      <f>21406.92761+3317.95373</f>
    </oc>
    <nc r="G343">
      <v>32352.403340000001</v>
    </nc>
  </rcc>
  <rrc rId="6207" sId="1" ref="A333:XFD333" action="insertRow"/>
  <rfmt sheetId="1" sqref="A333:XFD333">
    <dxf>
      <fill>
        <patternFill patternType="none">
          <bgColor auto="1"/>
        </patternFill>
      </fill>
    </dxf>
  </rfmt>
  <rrc rId="6208" sId="1" ref="A333:XFD333" action="insertRow"/>
  <rfmt sheetId="1" sqref="A333:XFD333">
    <dxf>
      <fill>
        <patternFill patternType="none">
          <bgColor auto="1"/>
        </patternFill>
      </fill>
    </dxf>
  </rfmt>
  <rrc rId="6209" sId="1" ref="A333:XFD333" action="deleteRow">
    <rfmt sheetId="1" xfDxf="1" sqref="A333:XFD333" start="0" length="0">
      <dxf>
        <font>
          <name val="Times New Roman CYR"/>
          <family val="1"/>
        </font>
        <alignment wrapText="1"/>
      </dxf>
    </rfmt>
    <rfmt sheetId="1" sqref="A333" start="0" length="0">
      <dxf>
        <font>
          <b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33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3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3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33" start="0" length="0">
      <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33" start="0" length="0">
      <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33" start="0" length="0">
      <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210" sId="1" ref="A333:XFD333" action="deleteRow">
    <rfmt sheetId="1" xfDxf="1" sqref="A333:XFD333" start="0" length="0">
      <dxf>
        <font>
          <name val="Times New Roman CYR"/>
          <family val="1"/>
        </font>
        <alignment wrapText="1"/>
      </dxf>
    </rfmt>
    <rfmt sheetId="1" sqref="A333" start="0" length="0">
      <dxf>
        <font>
          <b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33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3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3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33" start="0" length="0">
      <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33" start="0" length="0">
      <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33" start="0" length="0">
      <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211" sId="1" ref="A336:XFD336" action="insertRow"/>
  <rcc rId="6212" sId="1">
    <nc r="A336" t="inlineStr">
      <is>
        <t>Прочие закупки товаров, работ и услуг для государственных (муниципальных) нужд</t>
      </is>
    </nc>
  </rcc>
  <rcc rId="6213" sId="1">
    <nc r="B336" t="inlineStr">
      <is>
        <t>22002 S5060</t>
      </is>
    </nc>
  </rcc>
  <rcc rId="6214" sId="1">
    <nc r="C336" t="inlineStr">
      <is>
        <t>244</t>
      </is>
    </nc>
  </rcc>
  <rcc rId="6215" sId="1">
    <nc r="D336" t="inlineStr">
      <is>
        <t>969</t>
      </is>
    </nc>
  </rcc>
  <rcc rId="6216" sId="1">
    <nc r="E336" t="inlineStr">
      <is>
        <t>07</t>
      </is>
    </nc>
  </rcc>
  <rcc rId="6217" sId="1">
    <nc r="F336" t="inlineStr">
      <is>
        <t>09</t>
      </is>
    </nc>
  </rcc>
  <rcc rId="6218" sId="1" numFmtId="4">
    <nc r="G336">
      <v>130</v>
    </nc>
  </rcc>
  <rrc rId="6219" sId="1" ref="A337:XFD337" action="insertRow"/>
  <rcc rId="6220" sId="1" xfDxf="1" dxf="1">
    <nc r="A337" t="inlineStr">
      <is>
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  <ndxf>
      <font>
        <color indexed="8"/>
        <name val="Times New Roman"/>
        <family val="1"/>
      </font>
      <fill>
        <patternFill patternType="solid"/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21" sId="1">
    <nc r="B337" t="inlineStr">
      <is>
        <t>22002 S5060</t>
      </is>
    </nc>
  </rcc>
  <rcc rId="6222" sId="1">
    <oc r="A335" t="inlineStr">
      <is>
        <t>Взносы по обязательному социальному страхованию на выплаты по оплате труда работников и иные выплаты работникам учреждений</t>
      </is>
    </oc>
    <nc r="A335" t="inlineStr">
      <is>
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</rcc>
  <rcc rId="6223" sId="1">
    <nc r="C337" t="inlineStr">
      <is>
        <t>621</t>
      </is>
    </nc>
  </rcc>
  <rcc rId="6224" sId="1">
    <nc r="D337" t="inlineStr">
      <is>
        <t>973</t>
      </is>
    </nc>
  </rcc>
  <rcc rId="6225" sId="1">
    <nc r="E337" t="inlineStr">
      <is>
        <t>07</t>
      </is>
    </nc>
  </rcc>
  <rcc rId="6226" sId="1">
    <nc r="F337" t="inlineStr">
      <is>
        <t>03</t>
      </is>
    </nc>
  </rcc>
  <rcc rId="6227" sId="1" numFmtId="4">
    <nc r="G337">
      <v>185.5</v>
    </nc>
  </rcc>
  <rcc rId="6228" sId="1">
    <oc r="G333">
      <f>G334</f>
    </oc>
    <nc r="G333">
      <f>G334+G336+G337</f>
    </nc>
  </rcc>
  <rcc rId="6229" sId="1" numFmtId="4">
    <oc r="G348">
      <v>1570153.3157899999</v>
    </oc>
    <nc r="G348">
      <v>1470160.28574</v>
    </nc>
  </rcc>
  <rcc rId="6230" sId="1" numFmtId="4">
    <oc r="G72">
      <v>310</v>
    </oc>
    <nc r="G72">
      <v>309.99495999999999</v>
    </nc>
  </rcc>
  <rcc rId="6231" sId="1">
    <oc r="A35" t="inlineStr">
      <is>
        <t>Муниципальная Программа «Управление муниципальными финансами и муниципальным долгом на 2020-2025 годы</t>
      </is>
    </oc>
    <nc r="A35" t="inlineStr">
      <is>
        <t>Муниципальная Программа «Управление муниципальными финансами и муниципальным долгом на 2024-2028 годы</t>
      </is>
    </nc>
  </rcc>
  <rcc rId="6232" sId="1">
    <oc r="A60" t="inlineStr">
      <is>
        <t>Муниципальная Программа «Повышение качества управления муниципальной собственностью и градостроительной деятельностью в Селенгинском районе на 2023-2025 годы</t>
      </is>
    </oc>
    <nc r="A60" t="inlineStr">
      <is>
        <t>Муниципальная Программа «Повышение качества управления муниципальной собственностью и градостроительной деятельностью в Селенгинском районе на 2023-2027 годы</t>
      </is>
    </nc>
  </rcc>
  <rcc rId="6233" sId="1">
    <oc r="A56" t="inlineStr">
      <is>
        <t>Муниципальная программа  «Развитие туризма и благоустройство мест массового отдыха в Селенгинском районе на 2020-2025 годы»</t>
      </is>
    </oc>
    <nc r="A56" t="inlineStr">
      <is>
        <t>Муниципальная программа  «Развитие туризма и благоустройство мест массового отдыха в Селенгинском районе на 2023-2027 годы»</t>
      </is>
    </nc>
  </rcc>
</revisions>
</file>

<file path=xl/revisions/revisionLog1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34" sId="1">
    <oc r="A60" t="inlineStr">
      <is>
        <t>Муниципальная Программа «Повышение качества управления муниципальной собственностью и градостроительной деятельностью в Селенгинском районе на 2023-2027 годы</t>
      </is>
    </oc>
    <nc r="A60" t="inlineStr">
      <is>
        <t>Муниципальная Программа «Повышение качества управления муниципальной собственностью и градостроительной деятельностью муниципального образования "Селенгинский район" на 2024-2028 годы</t>
      </is>
    </nc>
  </rcc>
  <rcc rId="6235" sId="1">
    <oc r="A61" t="inlineStr">
      <is>
        <t>Подпрограмма «Повышение качества управления муниципальным имуществом и земельными участками на территории Селенгинского района»</t>
      </is>
    </oc>
    <nc r="A61" t="inlineStr">
      <is>
        <t>Подпрограмма «Повышение качества управления муниципальным имуществом и земельными участками в Селенгинском районе на 2024-2028 годы»</t>
      </is>
    </nc>
  </rcc>
  <rcc rId="6236" sId="1">
    <oc r="A73" t="inlineStr">
      <is>
        <t>Подпрограмма «Градостроительная деятельность по развитию территории Селенгинского район»</t>
      </is>
    </oc>
    <nc r="A73" t="inlineStr">
      <is>
        <t>Подпрограмма «Градостроительная деятельность по развитию территории Селенгинского района на 2024-2028 годы»</t>
      </is>
    </nc>
  </rcc>
  <rcc rId="6237" sId="1">
    <oc r="A77" t="inlineStr">
      <is>
        <t>Подпрограмма "Развитие дорожной сети в Селенгинском районе"</t>
      </is>
    </oc>
    <nc r="A77" t="inlineStr">
      <is>
        <t>Подпрограмма "Развитие дорожной сети в Селенгинском районе  2024-2028 годы"</t>
      </is>
    </nc>
  </rcc>
  <rcc rId="6238" sId="1">
    <oc r="A85" t="inlineStr">
      <is>
        <t>Муниципальная программа «Развитие малого и среднего предпринимательства в Селенгинском районе на 2020-2025 годы</t>
      </is>
    </oc>
    <nc r="A85" t="inlineStr">
      <is>
        <t>Муниципальная программа «Развитие малого и среднего предпринимательства в Селенгинском районе на 2023-2027 годы"</t>
      </is>
    </nc>
  </rcc>
  <rcc rId="6239" sId="1">
    <oc r="A90" t="inlineStr">
      <is>
        <t>Муниципальная программа «Комплексное развитие сельских территорий в Селенгинском районе на 2023-2025 годы»</t>
      </is>
    </oc>
    <nc r="A90" t="inlineStr">
      <is>
        <t>Муниципальная программа «Комплексное развитие сельских территорий в Селенгинском районе на на 2024-2028 годы»</t>
      </is>
    </nc>
  </rcc>
  <rcc rId="6240" sId="1">
    <oc r="A110" t="inlineStr">
      <is>
        <t>Муниципальная Программа «Развитие культуры в Селенгинском районе на 2020 – 2025 годы»</t>
      </is>
    </oc>
    <nc r="A110" t="inlineStr">
      <is>
        <t>Муниципальная Программа «Развитие культуры в Селенгинском районе на 2023 – 2027 годы»</t>
      </is>
    </nc>
  </rcc>
  <rcc rId="6241" sId="1">
    <oc r="A111" t="inlineStr">
      <is>
        <t>Подпрограмма «Развитие библиотечного дела»</t>
      </is>
    </oc>
    <nc r="A111" t="inlineStr">
      <is>
        <t>Подпрограмма «Развитие библиотечного дела  на 2023 – 2027 годы»</t>
      </is>
    </nc>
  </rcc>
  <rcc rId="6242" sId="1">
    <oc r="A119" t="inlineStr">
      <is>
        <t>Подпрограмма «Организация досуга и народного творчества»</t>
      </is>
    </oc>
    <nc r="A119" t="inlineStr">
      <is>
        <t>Подпрограмма «Организация досуга и народного творчества на 2023 – 2027 годы»</t>
      </is>
    </nc>
  </rcc>
  <rcc rId="6243" sId="1">
    <oc r="A129" t="inlineStr">
      <is>
        <t>Подпрограмма «Развитие художественно-эстетического образования и воспитания»</t>
      </is>
    </oc>
    <nc r="A129" t="inlineStr">
      <is>
        <t>Подпрограмма «Развитие художественно-эстетического образования и воспитания на 2023 – 2027 годы»</t>
      </is>
    </nc>
  </rcc>
  <rcc rId="6244" sId="1">
    <oc r="A137" t="inlineStr">
      <is>
        <t>Подпрограмма «Другие вопросы в области культуры»</t>
      </is>
    </oc>
    <nc r="A137" t="inlineStr">
      <is>
        <t>Подпрограмма «Другие вопросы в области культуры на 2023 – 2027 годы»</t>
      </is>
    </nc>
  </rcc>
  <rcc rId="6245" sId="1">
    <oc r="A153" t="inlineStr">
      <is>
        <t>Муниципальная Программа «Развитие физической культуры, спорта и молодежной политики в Селенгинском районе на  2020 – 2025 годы»</t>
      </is>
    </oc>
    <nc r="A153" t="inlineStr">
      <is>
        <t>Муниципальная Программа «Развитие физической культуры, спорта и молодежной политики в Селенгинском районе на на 2023 – 2027 годы»</t>
      </is>
    </nc>
  </rcc>
  <rcc rId="6246" sId="1">
    <oc r="A154" t="inlineStr">
      <is>
        <t>Подпрограмма «Развитие физической культуры и спорта»</t>
      </is>
    </oc>
    <nc r="A154" t="inlineStr">
      <is>
        <t>Подпрограмма «Развитие физической культуры и спорта на 2023 – 2027 годы»</t>
      </is>
    </nc>
  </rcc>
  <rcc rId="6247" sId="1">
    <oc r="A163" t="inlineStr">
      <is>
        <t>Подпрограмма «Содержание инструкторов по физической культуре и спорту»</t>
      </is>
    </oc>
    <nc r="A163" t="inlineStr">
      <is>
        <t>Подпрограмма «Содержание инструкторов по физической культуре и спорту на 2023 – 2027 годы»</t>
      </is>
    </nc>
  </rcc>
  <rcc rId="6248" sId="1">
    <oc r="A168" t="inlineStr">
      <is>
        <t>Подпрограмма «Развитие спорта высших достижений»</t>
      </is>
    </oc>
    <nc r="A168" t="inlineStr">
      <is>
        <t>Подпрограмма «Развитие спорта высших достижений на 2023 – 2027 годы»</t>
      </is>
    </nc>
  </rcc>
  <rcc rId="6249" sId="1">
    <oc r="A176" t="inlineStr">
      <is>
        <t>Подпрограмма «Другие вопросы в области физической культуры и спорта»</t>
      </is>
    </oc>
    <nc r="A176" t="inlineStr">
      <is>
        <t>Подпрограмма «Другие вопросы в области физической культуры и спорта на 2023 – 2027 годы»</t>
      </is>
    </nc>
  </rcc>
  <rcc rId="6250" sId="1">
    <oc r="A189" t="inlineStr">
      <is>
        <t>Подпрограмма «Обеспечение жильем молодых семей»</t>
      </is>
    </oc>
    <nc r="A189" t="inlineStr">
      <is>
        <t>Подпрограмма «Обеспечение жильем молодых семей на 2023 – 2027 годы»</t>
      </is>
    </nc>
  </rcc>
  <rcc rId="6251" sId="1">
    <oc r="A193" t="inlineStr">
      <is>
        <t xml:space="preserve">Подпрограмма «Развитие молодежной политики в Селенгинском районе»  </t>
      </is>
    </oc>
    <nc r="A193" t="inlineStr">
      <is>
        <t xml:space="preserve">Подпрограмма «Развитие молодежной политики в Селенгинском районе на 2023 – 2027 годы»  </t>
      </is>
    </nc>
  </rcc>
  <rcc rId="6252" sId="1">
    <oc r="A197" t="inlineStr">
      <is>
        <t>МП «Развитие образования в Селенгинском районе на 2020-2025 годы"</t>
      </is>
    </oc>
    <nc r="A197" t="inlineStr">
      <is>
        <t>МП «Развитие образования в Селенгинском районе на 2024-2028 годы"</t>
      </is>
    </nc>
  </rcc>
  <rcc rId="6253" sId="1">
    <oc r="A198" t="inlineStr">
      <is>
        <t>Подпрограмма "Дошкольное образование в Селенгинском районе"</t>
      </is>
    </oc>
    <nc r="A198" t="inlineStr">
      <is>
        <t>Подпрограмма "Дошкольное образование в Селенгинском районе  на 2024-2028 годы"</t>
      </is>
    </nc>
  </rcc>
  <rcc rId="6254" sId="1">
    <oc r="A213" t="inlineStr">
      <is>
        <t>Подпрограмма "Общее образование в Селенгинском районе"</t>
      </is>
    </oc>
    <nc r="A213" t="inlineStr">
      <is>
        <t>Подпрограмма "Общее образование в Селенгинском районе  на 2024-2028 годы"</t>
      </is>
    </nc>
  </rcc>
  <rcc rId="6255" sId="1">
    <oc r="A243" t="inlineStr">
      <is>
        <t>Подпрограмма "Дополнительное образование  в Селенгинском районе"</t>
      </is>
    </oc>
    <nc r="A243" t="inlineStr">
      <is>
        <t>Подпрограмма "Дополнительное образование  в Селенгинском районе  на 2024-2028 годы"</t>
      </is>
    </nc>
  </rcc>
  <rcc rId="6256" sId="1">
    <oc r="A254" t="inlineStr">
      <is>
        <t>Подпрограмма "Детский отдых в Селенгинском районе"</t>
      </is>
    </oc>
    <nc r="A254" t="inlineStr">
      <is>
        <t>Подпрограмма "Детский отдых в Селенгинском районе  на 2024-2028 годы"</t>
      </is>
    </nc>
  </rcc>
  <rcc rId="6257" sId="1">
    <oc r="A266" t="inlineStr">
      <is>
        <t>Подпрограмма "Другие вопросы в области образования в Селенгинском районе"</t>
      </is>
    </oc>
    <nc r="A266" t="inlineStr">
      <is>
        <t>Подпрограмма "Другие вопросы в области образования в Селенгинском районе  на 2024-2028 годы"</t>
      </is>
    </nc>
  </rcc>
  <rcc rId="6258" sId="1">
    <oc r="A286" t="inlineStr">
      <is>
        <t>Подпрограмма "Семья и дети"</t>
      </is>
    </oc>
    <nc r="A286" t="inlineStr">
      <is>
        <t>Подпрограмма "Семья и дети  на 2024-2028 годы"</t>
      </is>
    </nc>
  </rcc>
  <rcc rId="6259" sId="1">
    <oc r="A293" t="inlineStr">
      <is>
        <t>Муниципальная программа «Старшее поколение на 2020-2025 годы</t>
      </is>
    </oc>
    <nc r="A293" t="inlineStr">
      <is>
        <t>Муниципальная программа «Старшее поколение на 2023-2027 годы</t>
      </is>
    </nc>
  </rcc>
  <rcc rId="6260" sId="1">
    <oc r="A297" t="inlineStr">
      <is>
        <t>Муниципальная программа «Организация общественных работ на территории Селенгинского района на 2020-2025 годы</t>
      </is>
    </oc>
    <nc r="A297" t="inlineStr">
      <is>
        <t>Муниципальная программа «Организация общественных работ на территории муниципального образования "Селенгинский район на 2020-2025 годы"</t>
      </is>
    </nc>
  </rcc>
  <rcc rId="6261" sId="1">
    <oc r="A301" t="inlineStr">
      <is>
        <t>Муниципальная программа «Поддержка сельских и городских инициатив в Селенгинском районе на 2020-2025 годы»</t>
      </is>
    </oc>
    <nc r="A301" t="inlineStr">
      <is>
        <t>Муниципальная программа «Поддержка сельских и городских инициатив в Селенгинском районе  на 2024-2028 годы»</t>
      </is>
    </nc>
  </rcc>
  <rcc rId="6262" sId="1">
    <oc r="A305" t="inlineStr">
      <is>
        <t>Муниципальная программа "Повышение безопасности дорожного движения в Селенгинском районе» в Селенгинском районе на 2023 – 2025 годы»</t>
      </is>
    </oc>
    <nc r="A305" t="inlineStr">
      <is>
        <t>Муниципальная программа "Повышение безопасности дорожного движения в Селенгинском районе» в Селенгинском районе на 2023 – 2027 годы»</t>
      </is>
    </nc>
  </rcc>
  <rcc rId="6263" sId="1">
    <oc r="A309" t="inlineStr">
      <is>
        <t>Муниципальная программа "Формирование комфортной городской среды на территории муниципального образования "Селенгинский район" на 2020-2025 годы</t>
      </is>
    </oc>
    <nc r="A309" t="inlineStr">
      <is>
        <t>Муниципальная программа "Формирование комфортной городской среды на территории муниципального образования "Селенгинский район"  на 2024-2028 годы"</t>
      </is>
    </nc>
  </rcc>
  <rcc rId="6264" sId="1">
    <oc r="A320" t="inlineStr">
      <is>
        <t>Муниципальная Программа «Обеспечение безопасности населения от чрезвычайных ситуаций природного и техногенного характера на территории муниципального образования "Селенгинский район" на период 2021-2025 годы»</t>
      </is>
    </oc>
    <nc r="A320" t="inlineStr">
      <is>
        <t>Муниципальная Программа «Обеспечение безопасности населения от чрезвычайных ситуаций природного и техногенного характера на территории муниципального образования "Селенгинский район" на период 2023-2027 годы»</t>
      </is>
    </nc>
  </rcc>
  <rcc rId="6265" sId="1">
    <oc r="A324" t="inlineStr">
      <is>
        <t>Муниципальная программа " Благоустройство территорий муниципальных образований Селенгинского района на 2021 и плановый период 2022-2025гг."</t>
      </is>
    </oc>
    <nc r="A324" t="inlineStr">
      <is>
        <t>Муниципальная программа " Благоустройство территорий муниципальных образований Селенгинского района на 2021 год и плановый период 2022-2025гг."</t>
      </is>
    </nc>
  </rcc>
  <rcc rId="6266" sId="1">
    <oc r="A328" t="inlineStr">
      <is>
        <t>Муниципальная программа "Профилактика преступлений и иных правонарушений в Селенгинском районе на 2023-2025 годы"</t>
      </is>
    </oc>
    <nc r="A328" t="inlineStr">
      <is>
        <t>Муниципальная программа "Профилактика преступлений и иных правонарушений в Селенгинском районе на 2023-2027 годы"</t>
      </is>
    </nc>
  </rcc>
  <rcc rId="6267" sId="1">
    <oc r="A332" t="inlineStr">
      <is>
        <t>Муниципальная программа «Сохранение и развитие бурятского языка в Селенгинском районе на 2021-2025 годы"</t>
      </is>
    </oc>
    <nc r="A332" t="inlineStr">
      <is>
        <t>Муниципальная программа «Сохранение и развитие бурятского языка в Селенгинском районе на 2023-2027 годы"</t>
      </is>
    </nc>
  </rcc>
  <rcc rId="6268" sId="1">
    <oc r="A338" t="inlineStr">
      <is>
        <t>Муниципальная программа «Комплексные меры противодействия злоупотреблению наркотикам и их незаконному обороту в Селенгинском районе на 2023-2025 годы»</t>
      </is>
    </oc>
    <nc r="A338" t="inlineStr">
      <is>
        <t>Муниципальная программа «Комплексные меры противодействия злоупотреблению наркотикам и их незаконному обороту в Селенгинском районе на 2023-2027 годы»</t>
      </is>
    </nc>
  </rcc>
  <rcc rId="6269" sId="1">
    <oc r="A342" t="inlineStr">
      <is>
        <t>Муниципальная программа "Охрана окружающей среды в муниципальном образовании "Селенгинский район" на 2023-2025гг."</t>
      </is>
    </oc>
    <nc r="A342" t="inlineStr">
      <is>
        <t>Муниципальная программа "Охрана окружающей среды в муниципальном образовании "Селенгинский район" на 2023-2027гг."</t>
      </is>
    </nc>
  </rcc>
</revisions>
</file>

<file path=xl/revisions/revisionLog12.xml><?xml version="1.0" encoding="utf-8"?>
<revisions xmlns="http://schemas.openxmlformats.org/spreadsheetml/2006/main" xmlns:r="http://schemas.openxmlformats.org/officeDocument/2006/relationships">
  <rcc rId="6272" sId="1" numFmtId="4">
    <oc r="G319">
      <v>283.46820000000002</v>
    </oc>
    <nc r="G319">
      <f>283.4682+5385.89089</f>
    </nc>
  </rcc>
  <rcc rId="6273" sId="1" numFmtId="4">
    <oc r="G348">
      <v>1470160.28574</v>
    </oc>
    <nc r="G348">
      <v>1475546.1766299999</v>
    </nc>
  </rcc>
</revisions>
</file>

<file path=xl/revisions/revisionLog1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70" sId="1">
    <oc r="A197" t="inlineStr">
      <is>
        <t>МП «Развитие образования в Селенгинском районе на 2024-2028 годы"</t>
      </is>
    </oc>
    <nc r="A197" t="inlineStr">
      <is>
        <t>Муниципальная программа «Развитие образования в Селенгинском районе на 2024-2028 годы"</t>
      </is>
    </nc>
  </rcc>
</revisions>
</file>

<file path=xl/revisions/revisionLog121.xml><?xml version="1.0" encoding="utf-8"?>
<revisions xmlns="http://schemas.openxmlformats.org/spreadsheetml/2006/main" xmlns:r="http://schemas.openxmlformats.org/officeDocument/2006/relationships">
  <rcc rId="4190" sId="1" odxf="1">
    <oc r="G3" t="inlineStr">
      <is>
        <t>от 17  марта 2023  № 245</t>
      </is>
    </oc>
    <nc r="G3" t="inlineStr">
      <is>
        <t>от ___ июня 2023  № ____</t>
      </is>
    </nc>
    <odxf/>
  </rcc>
</revisions>
</file>

<file path=xl/revisions/revisionLog12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23" sId="1">
    <oc r="G3" t="inlineStr">
      <is>
        <t>от ___ июня 2023  № ____</t>
      </is>
    </oc>
    <nc r="G3" t="inlineStr">
      <is>
        <t>от 28 июня 2023  № 269</t>
      </is>
    </nc>
  </rcc>
</revisions>
</file>

<file path=xl/revisions/revisionLog122.xml><?xml version="1.0" encoding="utf-8"?>
<revisions xmlns="http://schemas.openxmlformats.org/spreadsheetml/2006/main" xmlns:r="http://schemas.openxmlformats.org/officeDocument/2006/relationships">
  <rrc rId="6077" sId="1" ref="A1:XFD4" action="insertRow"/>
  <rfmt sheetId="1" sqref="G1" start="0" length="0">
    <dxf>
      <font>
        <name val="Times New Roman"/>
        <scheme val="none"/>
      </font>
      <alignment horizontal="right" wrapText="0" readingOrder="0"/>
    </dxf>
  </rfmt>
  <rcc rId="6078" sId="1" odxf="1" dxf="1">
    <nc r="G2" t="inlineStr">
      <is>
        <t>к решению районного Совета депутатов МО "Селенгинский район"</t>
      </is>
    </nc>
    <odxf>
      <font>
        <name val="Times New Roman CYR"/>
        <scheme val="none"/>
      </font>
      <alignment horizontal="general" wrapText="1" readingOrder="0"/>
    </odxf>
    <ndxf>
      <font>
        <name val="Times New Roman"/>
        <scheme val="none"/>
      </font>
      <alignment horizontal="right" wrapText="0" readingOrder="0"/>
    </ndxf>
  </rcc>
  <rcc rId="6079" sId="1" odxf="1" dxf="1">
    <nc r="G3" t="inlineStr">
      <is>
        <t>от ___________2025    №____</t>
      </is>
    </nc>
    <odxf>
      <font>
        <name val="Times New Roman CYR"/>
        <scheme val="none"/>
      </font>
      <alignment horizontal="general" wrapText="1" readingOrder="0"/>
    </odxf>
    <ndxf>
      <font>
        <name val="Times New Roman"/>
        <scheme val="none"/>
      </font>
      <alignment horizontal="right" wrapText="0" readingOrder="0"/>
    </ndxf>
  </rcc>
  <rcc rId="6080" sId="1">
    <nc r="G1" t="inlineStr">
      <is>
        <t>Приложение №9</t>
      </is>
    </nc>
  </rcc>
  <rcc rId="6081" sId="1" odxf="1">
    <oc r="G11" t="inlineStr">
      <is>
        <t>от "__" декабря 2024 № ___</t>
      </is>
    </oc>
    <nc r="G11" t="inlineStr">
      <is>
        <t>от "23" декабря 2024 № 25</t>
      </is>
    </nc>
    <odxf/>
  </rcc>
  <rcv guid="{272C1EAD-DEB4-4BA3-949E-3CEAABD41B19}" action="delete"/>
  <rdn rId="0" localSheetId="1" customView="1" name="Z_272C1EAD_DEB4_4BA3_949E_3CEAABD41B19_.wvu.PrintArea" hidden="1" oldHidden="1">
    <formula>Муниц.программы!$A$1:$G$339</formula>
    <oldFormula>Муниц.программы!$A$5:$G$339</oldFormula>
  </rdn>
  <rdn rId="0" localSheetId="1" customView="1" name="Z_272C1EAD_DEB4_4BA3_949E_3CEAABD41B19_.wvu.FilterData" hidden="1" oldHidden="1">
    <formula>Муниц.программы!$A$18:$G$364</formula>
    <oldFormula>Муниц.программы!$A$18:$G$364</oldFormula>
  </rdn>
  <rcv guid="{272C1EAD-DEB4-4BA3-949E-3CEAABD41B19}" action="add"/>
</revisions>
</file>

<file path=xl/revisions/revisionLog1221.xml><?xml version="1.0" encoding="utf-8"?>
<revisions xmlns="http://schemas.openxmlformats.org/spreadsheetml/2006/main" xmlns:r="http://schemas.openxmlformats.org/officeDocument/2006/relationships">
  <rcc rId="5793" sId="1" odxf="1">
    <oc r="G5" t="inlineStr">
      <is>
        <t>«Селенгинский район» на 2024 год</t>
      </is>
    </oc>
    <nc r="G5" t="inlineStr">
      <is>
        <t>«Селенгинский район» на 2025 год</t>
      </is>
    </nc>
    <odxf/>
  </rcc>
  <rcc rId="5794" sId="1">
    <oc r="F6" t="inlineStr">
      <is>
        <t>плановый период 2025-2026 годов"</t>
      </is>
    </oc>
    <nc r="F6" t="inlineStr">
      <is>
        <t>плановый период 2026-2027 годов"</t>
      </is>
    </nc>
  </rcc>
  <rcc rId="5795" sId="1" odxf="1">
    <oc r="G7" t="inlineStr">
      <is>
        <t>от "__" декабря 2023 № ___</t>
      </is>
    </oc>
    <nc r="G7" t="inlineStr">
      <is>
        <t>от "__" декабря 2024 № ___</t>
      </is>
    </nc>
    <odxf/>
  </rcc>
  <rcc rId="5796" sId="1">
    <oc r="A10" t="inlineStr">
      <is>
        <t xml:space="preserve">Распределение бюджетных ассигнований по муниципальным программам на 2024 год </t>
      </is>
    </oc>
    <nc r="A10" t="inlineStr">
      <is>
        <t xml:space="preserve">Распределение бюджетных ассигнований по муниципальным программам на 2025 год </t>
      </is>
    </nc>
  </rcc>
</revisions>
</file>

<file path=xl/revisions/revisionLog12211.xml><?xml version="1.0" encoding="utf-8"?>
<revisions xmlns="http://schemas.openxmlformats.org/spreadsheetml/2006/main" xmlns:r="http://schemas.openxmlformats.org/officeDocument/2006/relationships">
  <rrc rId="5058" sId="1" ref="A1:XFD1" action="deleteRow">
    <undo index="0" exp="area" ref3D="1" dr="$A$1:$G$293" dn="Область_печати" sId="1"/>
    <undo index="0" exp="area" ref3D="1" dr="$A$1:$G$293" dn="Z_F3937C05_AF36_47B9_8638_B7F3F20947C6_.wvu.PrintArea" sId="1"/>
    <undo index="0" exp="area" ref3D="1" dr="$A$1:$G$293" dn="Z_DCF3657A_DF93_4A69_9EF2_D6334A730FBF_.wvu.PrintArea" sId="1"/>
    <undo index="0" exp="area" ref3D="1" dr="$A$1:$G$293" dn="Z_58490BCE_6BC8_4F13_87FF_A675650C9317_.wvu.PrintArea" sId="1"/>
    <undo index="0" exp="area" ref3D="1" dr="$A$1:$G$293" dn="Z_4A8C1AB3_5DA9_47FB_817E_011849C5C77F_.wvu.PrintArea" sId="1"/>
    <undo index="0" exp="area" ref3D="1" dr="$A$1:$G$293" dn="Z_272C1EAD_DEB4_4BA3_949E_3CEAABD41B19_.wvu.PrintArea" sId="1"/>
    <rfmt sheetId="1" xfDxf="1" sqref="A1:XFD1" start="0" length="0">
      <dxf>
        <font>
          <name val="Times New Roman CYR"/>
          <scheme val="none"/>
        </font>
        <alignment wrapText="1" readingOrder="0"/>
      </dxf>
    </rfmt>
    <rcc rId="0" sId="1" dxf="1">
      <nc r="G1" t="inlineStr">
        <is>
          <t xml:space="preserve">Приложение №8     </t>
        </is>
      </nc>
      <ndxf>
        <font>
          <name val="Times New Roman"/>
          <scheme val="none"/>
        </font>
        <alignment horizontal="right" wrapText="0" readingOrder="0"/>
      </ndxf>
    </rcc>
  </rrc>
  <rrc rId="5059" sId="1" ref="A1:XFD1" action="deleteRow">
    <undo index="0" exp="area" ref3D="1" dr="$A$1:$G$292" dn="Область_печати" sId="1"/>
    <undo index="0" exp="area" ref3D="1" dr="$A$1:$G$292" dn="Z_F3937C05_AF36_47B9_8638_B7F3F20947C6_.wvu.PrintArea" sId="1"/>
    <undo index="0" exp="area" ref3D="1" dr="$A$1:$G$292" dn="Z_DCF3657A_DF93_4A69_9EF2_D6334A730FBF_.wvu.PrintArea" sId="1"/>
    <undo index="0" exp="area" ref3D="1" dr="$A$1:$G$292" dn="Z_58490BCE_6BC8_4F13_87FF_A675650C9317_.wvu.PrintArea" sId="1"/>
    <undo index="0" exp="area" ref3D="1" dr="$A$1:$G$292" dn="Z_4A8C1AB3_5DA9_47FB_817E_011849C5C77F_.wvu.PrintArea" sId="1"/>
    <undo index="0" exp="area" ref3D="1" dr="$A$1:$G$292" dn="Z_272C1EAD_DEB4_4BA3_949E_3CEAABD41B19_.wvu.PrintArea" sId="1"/>
    <rfmt sheetId="1" xfDxf="1" sqref="A1:XFD1" start="0" length="0">
      <dxf>
        <font>
          <name val="Times New Roman CYR"/>
          <scheme val="none"/>
        </font>
        <alignment wrapText="1" readingOrder="0"/>
      </dxf>
    </rfmt>
    <rcc rId="0" sId="1" dxf="1">
      <nc r="G1" t="inlineStr">
        <is>
          <t>к решению районного Совета депутатов МО "Селенгинский район"</t>
        </is>
      </nc>
      <ndxf>
        <font>
          <name val="Times New Roman"/>
          <scheme val="none"/>
        </font>
        <alignment horizontal="right" wrapText="0" readingOrder="0"/>
      </ndxf>
    </rcc>
  </rrc>
  <rrc rId="5060" sId="1" ref="A1:XFD1" action="deleteRow">
    <undo index="0" exp="area" ref3D="1" dr="$A$1:$G$291" dn="Область_печати" sId="1"/>
    <undo index="0" exp="area" ref3D="1" dr="$A$1:$G$291" dn="Z_F3937C05_AF36_47B9_8638_B7F3F20947C6_.wvu.PrintArea" sId="1"/>
    <undo index="0" exp="area" ref3D="1" dr="$A$1:$G$291" dn="Z_DCF3657A_DF93_4A69_9EF2_D6334A730FBF_.wvu.PrintArea" sId="1"/>
    <undo index="0" exp="area" ref3D="1" dr="$A$1:$G$291" dn="Z_58490BCE_6BC8_4F13_87FF_A675650C9317_.wvu.PrintArea" sId="1"/>
    <undo index="0" exp="area" ref3D="1" dr="$A$1:$G$291" dn="Z_4A8C1AB3_5DA9_47FB_817E_011849C5C77F_.wvu.PrintArea" sId="1"/>
    <undo index="0" exp="area" ref3D="1" dr="$A$1:$G$291" dn="Z_272C1EAD_DEB4_4BA3_949E_3CEAABD41B19_.wvu.PrintArea" sId="1"/>
    <rfmt sheetId="1" xfDxf="1" sqref="A1:XFD1" start="0" length="0">
      <dxf>
        <font>
          <name val="Times New Roman CYR"/>
          <scheme val="none"/>
        </font>
        <alignment wrapText="1" readingOrder="0"/>
      </dxf>
    </rfmt>
    <rcc rId="0" sId="1" dxf="1">
      <nc r="G1" t="inlineStr">
        <is>
          <t>от______ 2023  № ____</t>
        </is>
      </nc>
      <ndxf>
        <font>
          <name val="Times New Roman"/>
          <scheme val="none"/>
        </font>
        <alignment horizontal="right" wrapText="0" readingOrder="0"/>
      </ndxf>
    </rcc>
  </rrc>
  <rrc rId="5061" sId="1" ref="A1:XFD1" action="deleteRow">
    <undo index="0" exp="area" ref3D="1" dr="$A$1:$G$290" dn="Область_печати" sId="1"/>
    <undo index="0" exp="area" ref3D="1" dr="$A$1:$G$290" dn="Z_F3937C05_AF36_47B9_8638_B7F3F20947C6_.wvu.PrintArea" sId="1"/>
    <undo index="0" exp="area" ref3D="1" dr="$A$1:$G$290" dn="Z_DCF3657A_DF93_4A69_9EF2_D6334A730FBF_.wvu.PrintArea" sId="1"/>
    <undo index="0" exp="area" ref3D="1" dr="$A$1:$G$290" dn="Z_58490BCE_6BC8_4F13_87FF_A675650C9317_.wvu.PrintArea" sId="1"/>
    <undo index="0" exp="area" ref3D="1" dr="$A$1:$G$290" dn="Z_4A8C1AB3_5DA9_47FB_817E_011849C5C77F_.wvu.PrintArea" sId="1"/>
    <undo index="0" exp="area" ref3D="1" dr="$A$1:$G$290" dn="Z_272C1EAD_DEB4_4BA3_949E_3CEAABD41B19_.wvu.PrintArea" sId="1"/>
    <rfmt sheetId="1" xfDxf="1" sqref="A1:XFD1" start="0" length="0"/>
  </rrc>
  <rcc rId="5062" sId="1" odxf="1">
    <oc r="G5" t="inlineStr">
      <is>
        <t>«Селенгинский район» на 2023 год</t>
      </is>
    </oc>
    <nc r="G5" t="inlineStr">
      <is>
        <t>«Селенгинский район» на 2024 год</t>
      </is>
    </nc>
    <odxf/>
  </rcc>
  <rcc rId="5063" sId="1">
    <oc r="F6" t="inlineStr">
      <is>
        <t>плановый период 2024-2025 годов"</t>
      </is>
    </oc>
    <nc r="F6" t="inlineStr">
      <is>
        <t>плановый период 2025-2026 годов"</t>
      </is>
    </nc>
  </rcc>
  <rcc rId="5064" sId="1" odxf="1">
    <oc r="G7" t="inlineStr">
      <is>
        <t>от "23" декабря 2022 № 227</t>
      </is>
    </oc>
    <nc r="G7" t="inlineStr">
      <is>
        <t>от "__" декабря 2023 № ___</t>
      </is>
    </nc>
    <odxf/>
  </rcc>
  <rcc rId="5065" sId="1">
    <oc r="A12" t="inlineStr">
      <is>
        <t xml:space="preserve">Распределение бюджетных ассигнований по муниципальным программам на 2023 год </t>
      </is>
    </oc>
    <nc r="A12" t="inlineStr">
      <is>
        <t xml:space="preserve">Распределение бюджетных ассигнований по муниципальным программам на 2024 год </t>
      </is>
    </nc>
  </rcc>
</revisions>
</file>

<file path=xl/revisions/revisionLog1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74" sId="1">
    <oc r="G3" t="inlineStr">
      <is>
        <t>от _______ 2025    №___</t>
      </is>
    </oc>
    <nc r="G3" t="inlineStr">
      <is>
        <t>от 27 марта  2025    № 35</t>
      </is>
    </nc>
  </rcc>
</revisions>
</file>

<file path=xl/revisions/revisionLog1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75" sId="1" numFmtId="4">
    <oc r="G34">
      <v>50</v>
    </oc>
    <nc r="G34">
      <v>25</v>
    </nc>
  </rcc>
  <rrc rId="6276" sId="1" ref="A35:XFD35" action="insertRow"/>
  <rcc rId="6277" sId="1">
    <nc r="A35" t="inlineStr">
      <is>
        <t>Прочая закупка товаров, работ и услуг</t>
      </is>
    </nc>
  </rcc>
  <rcc rId="6278" sId="1">
    <nc r="B35" t="inlineStr">
      <is>
        <t>01005 82900</t>
      </is>
    </nc>
  </rcc>
  <rcc rId="6279" sId="1">
    <nc r="E35" t="inlineStr">
      <is>
        <t>01</t>
      </is>
    </nc>
  </rcc>
  <rcc rId="6280" sId="1">
    <nc r="F35" t="inlineStr">
      <is>
        <t>13</t>
      </is>
    </nc>
  </rcc>
  <rrc rId="6281" sId="1" ref="A35:XFD35" action="insertRow"/>
  <rcc rId="6282" sId="1">
    <nc r="A35" t="inlineStr">
      <is>
        <t>Прочая закупка товаров, работ и услуг</t>
      </is>
    </nc>
  </rcc>
  <rcc rId="6283" sId="1">
    <nc r="B35" t="inlineStr">
      <is>
        <t>01005 82900</t>
      </is>
    </nc>
  </rcc>
  <rcc rId="6284" sId="1">
    <nc r="C35" t="inlineStr">
      <is>
        <t>622</t>
      </is>
    </nc>
  </rcc>
  <rcc rId="6285" sId="1">
    <nc r="D35" t="inlineStr">
      <is>
        <t>968</t>
      </is>
    </nc>
  </rcc>
  <rcc rId="6286" sId="1">
    <nc r="E35" t="inlineStr">
      <is>
        <t>01</t>
      </is>
    </nc>
  </rcc>
  <rcc rId="6287" sId="1">
    <nc r="F35" t="inlineStr">
      <is>
        <t>13</t>
      </is>
    </nc>
  </rcc>
  <rcc rId="6288" sId="1" numFmtId="4">
    <nc r="G35">
      <v>21</v>
    </nc>
  </rcc>
  <rcc rId="6289" sId="1">
    <nc r="C36" t="inlineStr">
      <is>
        <t>244</t>
      </is>
    </nc>
  </rcc>
  <rcc rId="6290" sId="1">
    <nc r="D36" t="inlineStr">
      <is>
        <t>977</t>
      </is>
    </nc>
  </rcc>
  <rfmt sheetId="1" sqref="D36" start="0" length="2147483647">
    <dxf>
      <font>
        <i/>
      </font>
    </dxf>
  </rfmt>
  <rfmt sheetId="1" sqref="D36" start="0" length="2147483647">
    <dxf>
      <font>
        <i val="0"/>
      </font>
    </dxf>
  </rfmt>
  <rcc rId="6291" sId="1" numFmtId="4">
    <nc r="G36">
      <v>4</v>
    </nc>
  </rcc>
  <rcc rId="6292" sId="1">
    <oc r="G33">
      <f>G34</f>
    </oc>
    <nc r="G33">
      <f>SUM(G34:G36)</f>
    </nc>
  </rcc>
  <rcc rId="6293" sId="1">
    <oc r="G32">
      <f>G33</f>
    </oc>
    <nc r="G32">
      <f>G33</f>
    </nc>
  </rcc>
  <rcc rId="6294" sId="1" numFmtId="4">
    <oc r="G44">
      <v>1299.4670000000001</v>
    </oc>
    <nc r="G44">
      <v>1253.09779</v>
    </nc>
  </rcc>
  <rcc rId="6295" sId="1" numFmtId="4">
    <oc r="G45">
      <f>500+0.04099</f>
    </oc>
    <nc r="G45">
      <v>470.96019999999999</v>
    </nc>
  </rcc>
  <rcc rId="6296" sId="1" numFmtId="4">
    <oc r="G61">
      <v>400</v>
    </oc>
    <nc r="G61">
      <v>200</v>
    </nc>
  </rcc>
  <rrc rId="6297" sId="1" ref="A62:XFD62" action="insertRow"/>
  <rcc rId="6298" sId="1">
    <nc r="A62" t="inlineStr">
      <is>
        <t>Прочая закупка товаров, работ и услуг</t>
      </is>
    </nc>
  </rcc>
  <rcc rId="6299" sId="1">
    <nc r="B62" t="inlineStr">
      <is>
        <t>03001 82900</t>
      </is>
    </nc>
  </rcc>
  <rcc rId="6300" sId="1" numFmtId="30">
    <nc r="D62">
      <v>968</v>
    </nc>
  </rcc>
  <rcc rId="6301" sId="1">
    <nc r="E62" t="inlineStr">
      <is>
        <t>01</t>
      </is>
    </nc>
  </rcc>
  <rcc rId="6302" sId="1">
    <nc r="F62" t="inlineStr">
      <is>
        <t>13</t>
      </is>
    </nc>
  </rcc>
  <rcc rId="6303" sId="1" numFmtId="4">
    <nc r="G62">
      <v>200</v>
    </nc>
  </rcc>
  <rcc rId="6304" sId="1">
    <nc r="C62" t="inlineStr">
      <is>
        <t>622</t>
      </is>
    </nc>
  </rcc>
  <rcc rId="6305" sId="1">
    <oc r="G60">
      <f>G61</f>
    </oc>
    <nc r="G60">
      <f>SUM(G61:G62)</f>
    </nc>
  </rcc>
  <rrc rId="6306" sId="1" ref="A80:XFD80" action="insertRow"/>
  <rcc rId="6307" sId="1">
    <nc r="A80" t="inlineStr">
      <is>
        <t>Прочая закупка товаров, работ и услуг</t>
      </is>
    </nc>
  </rcc>
  <rcc rId="6308" sId="1">
    <nc r="B80" t="inlineStr">
      <is>
        <t>04201 82170</t>
      </is>
    </nc>
  </rcc>
  <rcc rId="6309" sId="1">
    <nc r="D80" t="inlineStr">
      <is>
        <t>971</t>
      </is>
    </nc>
  </rcc>
  <rcc rId="6310" sId="1">
    <nc r="E80" t="inlineStr">
      <is>
        <t>04</t>
      </is>
    </nc>
  </rcc>
  <rcc rId="6311" sId="1">
    <nc r="F80" t="inlineStr">
      <is>
        <t>12</t>
      </is>
    </nc>
  </rcc>
  <rcc rId="6312" sId="1">
    <nc r="C80" t="inlineStr">
      <is>
        <t>540</t>
      </is>
    </nc>
  </rcc>
  <rcc rId="6313" sId="1" numFmtId="4">
    <oc r="G79">
      <v>320</v>
    </oc>
    <nc r="G79">
      <v>99</v>
    </nc>
  </rcc>
  <rcc rId="6314" sId="1" numFmtId="4">
    <nc r="G80">
      <v>221</v>
    </nc>
  </rcc>
  <rcc rId="6315" sId="1">
    <oc r="G78">
      <f>G79</f>
    </oc>
    <nc r="G78">
      <f>G79+G80</f>
    </nc>
  </rcc>
  <rcc rId="6316" sId="1" numFmtId="4">
    <oc r="G85">
      <v>20323.204399999999</v>
    </oc>
    <nc r="G85">
      <v>19388.2464</v>
    </nc>
  </rcc>
  <rrc rId="6317" sId="1" ref="A81:XFD81" action="insertRow"/>
  <rrc rId="6318" sId="1" ref="A82:XFD82" action="insertRow"/>
  <rrc rId="6319" sId="1" ref="A83:XFD83" action="insertRow"/>
  <rcc rId="6320" sId="1">
    <nc r="A81" t="inlineStr">
      <is>
        <t>Основное мероприятие "Внесение изменений в документацию территориального планирования и градостроительного зонирования муниципальных образований в Республике Бурятия"</t>
      </is>
    </nc>
  </rcc>
  <rfmt sheetId="1" sqref="A81" start="0" length="2147483647">
    <dxf>
      <font>
        <i/>
      </font>
    </dxf>
  </rfmt>
  <rcc rId="6321" sId="1" odxf="1" dxf="1">
    <nc r="B81" t="inlineStr">
      <is>
        <t>04201 00000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322" sId="1" odxf="1" dxf="1">
    <nc r="D81" t="inlineStr">
      <is>
        <t>971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323" sId="1" odxf="1" dxf="1">
    <nc r="E81" t="inlineStr">
      <is>
        <t>04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324" sId="1" odxf="1" dxf="1">
    <nc r="F81" t="inlineStr">
      <is>
        <t>12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325" sId="1" odxf="1" dxf="1">
    <nc r="A82" t="inlineStr">
      <is>
        <t>Основное мероприятие "Внесение изменений в документацию территориального планирования и градостроительного зонирования муниципальных образований в Республике Бурятия"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326" sId="1">
    <nc r="B82" t="inlineStr">
      <is>
        <t>04201S2280</t>
      </is>
    </nc>
  </rcc>
  <rfmt sheetId="1" sqref="B82" start="0" length="2147483647">
    <dxf>
      <font>
        <b/>
      </font>
    </dxf>
  </rfmt>
  <rfmt sheetId="1" sqref="B82" start="0" length="2147483647">
    <dxf>
      <font>
        <i/>
      </font>
    </dxf>
  </rfmt>
  <rfmt sheetId="1" sqref="B82" start="0" length="2147483647">
    <dxf>
      <font>
        <b val="0"/>
      </font>
    </dxf>
  </rfmt>
  <rcc rId="6327" sId="1" odxf="1" dxf="1">
    <nc r="D82" t="inlineStr">
      <is>
        <t>971</t>
      </is>
    </nc>
    <ndxf>
      <font>
        <i/>
        <name val="Times New Roman"/>
        <family val="1"/>
      </font>
    </ndxf>
  </rcc>
  <rcc rId="6328" sId="1" odxf="1" dxf="1">
    <nc r="E82" t="inlineStr">
      <is>
        <t>04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329" sId="1" odxf="1" dxf="1">
    <nc r="F82" t="inlineStr">
      <is>
        <t>12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330" sId="1">
    <nc r="A83" t="inlineStr">
      <is>
        <t>Прочая закупка товаров, работ и услуг</t>
      </is>
    </nc>
  </rcc>
  <rcc rId="6331" sId="1">
    <nc r="C83" t="inlineStr">
      <is>
        <t>244</t>
      </is>
    </nc>
  </rcc>
  <rcc rId="6332" sId="1">
    <nc r="D83" t="inlineStr">
      <is>
        <t>971</t>
      </is>
    </nc>
  </rcc>
  <rcc rId="6333" sId="1">
    <nc r="E83" t="inlineStr">
      <is>
        <t>04</t>
      </is>
    </nc>
  </rcc>
  <rcc rId="6334" sId="1">
    <nc r="F83" t="inlineStr">
      <is>
        <t>12</t>
      </is>
    </nc>
  </rcc>
  <rrc rId="6335" sId="1" ref="A84:XFD84" action="insertRow"/>
  <rcc rId="6336" sId="1" odxf="1" dxf="1">
    <nc r="A84" t="inlineStr">
      <is>
        <t>Иные межбюджетные трансферты</t>
      </is>
    </nc>
    <odxf>
      <font>
        <name val="Times New Roman"/>
        <family val="1"/>
      </font>
      <fill>
        <patternFill patternType="none"/>
      </fill>
      <alignment vertical="top"/>
    </odxf>
    <ndxf>
      <font>
        <color indexed="8"/>
        <name val="Times New Roman"/>
        <family val="1"/>
      </font>
      <fill>
        <patternFill patternType="solid"/>
      </fill>
      <alignment vertical="center"/>
    </ndxf>
  </rcc>
  <rcc rId="6337" sId="1">
    <nc r="B83" t="inlineStr">
      <is>
        <t>04201 S2280</t>
      </is>
    </nc>
  </rcc>
  <rcc rId="6338" sId="1">
    <nc r="B84" t="inlineStr">
      <is>
        <t>04201 S2280</t>
      </is>
    </nc>
  </rcc>
  <rcc rId="6339" sId="1">
    <nc r="C84" t="inlineStr">
      <is>
        <t>540</t>
      </is>
    </nc>
  </rcc>
  <rcc rId="6340" sId="1">
    <nc r="D84" t="inlineStr">
      <is>
        <t>971</t>
      </is>
    </nc>
  </rcc>
  <rcc rId="6341" sId="1">
    <nc r="E84" t="inlineStr">
      <is>
        <t>04</t>
      </is>
    </nc>
  </rcc>
  <rcc rId="6342" sId="1">
    <nc r="F84" t="inlineStr">
      <is>
        <t>12</t>
      </is>
    </nc>
  </rcc>
  <rcc rId="6343" sId="1" numFmtId="4">
    <nc r="G83">
      <v>550</v>
    </nc>
  </rcc>
  <rcc rId="6344" sId="1" numFmtId="4">
    <nc r="G84">
      <v>2763.3329899999999</v>
    </nc>
  </rcc>
  <rcc rId="6345" sId="1">
    <nc r="G82">
      <f>SUM(G83:G84)</f>
    </nc>
  </rcc>
  <rcc rId="6346" sId="1">
    <nc r="G81">
      <f>G82</f>
    </nc>
  </rcc>
  <rcc rId="6347" sId="1">
    <oc r="G77">
      <f>G78</f>
    </oc>
    <nc r="G77">
      <f>G78+G81</f>
    </nc>
  </rcc>
  <rcc rId="6348" sId="1" numFmtId="4">
    <oc r="G91">
      <f>32261.7+997.79</f>
    </oc>
    <nc r="G91">
      <v>64424.758000000002</v>
    </nc>
  </rcc>
</revisions>
</file>

<file path=xl/revisions/revisionLog1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49" sId="1" numFmtId="4">
    <oc r="G130">
      <v>14010.6</v>
    </oc>
    <nc r="G130">
      <v>13981.68785</v>
    </nc>
  </rcc>
  <rcc rId="6350" sId="1" numFmtId="4">
    <oc r="G132">
      <v>934.82614999999998</v>
    </oc>
    <nc r="G132">
      <v>963.73829999999998</v>
    </nc>
  </rcc>
</revisions>
</file>

<file path=xl/revisions/revisionLog1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51" sId="1" numFmtId="4">
    <oc r="G140">
      <v>14710.8</v>
    </oc>
    <nc r="G140">
      <v>14586.596</v>
    </nc>
  </rcc>
</revisions>
</file>

<file path=xl/revisions/revisionLog1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352" sId="1" ref="A148:XFD148" action="insertRow"/>
  <rfmt sheetId="1" sqref="A148" start="0" length="0">
    <dxf>
      <font>
        <i val="0"/>
        <name val="Times New Roman"/>
        <family val="1"/>
      </font>
      <alignment horizontal="left"/>
    </dxf>
  </rfmt>
  <rcc rId="6353" sId="1" odxf="1" dxf="1">
    <nc r="B148" t="inlineStr">
      <is>
        <t>08401 83160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6354" sId="1">
    <nc r="C148" t="inlineStr">
      <is>
        <t>112</t>
      </is>
    </nc>
  </rcc>
  <rfmt sheetId="1" sqref="C148" start="0" length="2147483647">
    <dxf>
      <font>
        <i val="0"/>
      </font>
    </dxf>
  </rfmt>
  <rcc rId="6355" sId="1" odxf="1" dxf="1">
    <nc r="D148" t="inlineStr">
      <is>
        <t>973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6356" sId="1" odxf="1" dxf="1">
    <nc r="E148" t="inlineStr">
      <is>
        <t>08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6357" sId="1" odxf="1" dxf="1">
    <nc r="F148" t="inlineStr">
      <is>
        <t>01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6358" sId="1" numFmtId="4">
    <nc r="G148">
      <v>93</v>
    </nc>
  </rcc>
  <rfmt sheetId="1" sqref="G148" start="0" length="2147483647">
    <dxf>
      <font>
        <i val="0"/>
      </font>
    </dxf>
  </rfmt>
  <rcc rId="6359" sId="1" numFmtId="4">
    <oc r="G149">
      <v>510</v>
    </oc>
    <nc r="G149">
      <v>541.20399999999995</v>
    </nc>
  </rcc>
  <rcc rId="6360" sId="1">
    <oc r="G147">
      <f>SUM(G149:G149)</f>
    </oc>
    <nc r="G147">
      <f>SUM(G148:G150)</f>
    </nc>
  </rcc>
  <rcc rId="6361" sId="1">
    <nc r="A148" t="inlineStr">
      <is>
        <t>Иные выплаты персоналу учреждений, за исключением фонда оплаты труда</t>
      </is>
    </nc>
  </rcc>
  <rcc rId="6362" sId="1" numFmtId="4">
    <oc r="G160">
      <v>689</v>
    </oc>
    <nc r="G160">
      <v>688.82</v>
    </nc>
  </rcc>
  <rrc rId="6363" sId="1" ref="A162:XFD162" action="insertRow"/>
  <rcc rId="6364" sId="1">
    <nc r="B162" t="inlineStr">
      <is>
        <t>08402 83160</t>
      </is>
    </nc>
  </rcc>
  <rcc rId="6365" sId="1">
    <nc r="C162" t="inlineStr">
      <is>
        <t>853</t>
      </is>
    </nc>
  </rcc>
  <rcc rId="6366" sId="1">
    <nc r="D162" t="inlineStr">
      <is>
        <t>973</t>
      </is>
    </nc>
  </rcc>
  <rcc rId="6367" sId="1">
    <nc r="E162" t="inlineStr">
      <is>
        <t>08</t>
      </is>
    </nc>
  </rcc>
  <rcc rId="6368" sId="1">
    <nc r="F162" t="inlineStr">
      <is>
        <t>04</t>
      </is>
    </nc>
  </rcc>
  <rcc rId="6369" sId="1" numFmtId="4">
    <nc r="G162">
      <v>0.18</v>
    </nc>
  </rcc>
  <rcc rId="6370" sId="1">
    <nc r="A162" t="inlineStr">
      <is>
        <t>Уплата иных платежей</t>
      </is>
    </nc>
  </rcc>
  <rcc rId="6371" sId="1">
    <oc r="G155">
      <f>SUM(G156:G161)</f>
    </oc>
    <nc r="G155">
      <f>SUM(G156:G162)</f>
    </nc>
  </rcc>
</revisions>
</file>

<file path=xl/revisions/revisionLog1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72" sId="1" numFmtId="4">
    <oc r="G167">
      <v>100</v>
    </oc>
    <nc r="G167">
      <v>23</v>
    </nc>
  </rcc>
  <rcc rId="6373" sId="1" numFmtId="4">
    <oc r="G168">
      <v>421.7</v>
    </oc>
    <nc r="G168">
      <v>353.7</v>
    </nc>
  </rcc>
  <rcc rId="6374" sId="1" numFmtId="4">
    <oc r="G169">
      <v>178.3</v>
    </oc>
    <nc r="G169">
      <v>323.3</v>
    </nc>
  </rcc>
  <rcc rId="6375" sId="1">
    <oc r="G176">
      <f>850.6+2860</f>
    </oc>
    <nc r="G176">
      <f>850.6+2860+139.86</f>
    </nc>
  </rcc>
  <rcc rId="6376" sId="1">
    <oc r="G177">
      <f>257+863.7</f>
    </oc>
    <nc r="G177">
      <f>257+863.7+42.24</f>
    </nc>
  </rcc>
  <rcc rId="6377" sId="1">
    <oc r="G181">
      <f>33933.65+2300+187</f>
    </oc>
    <nc r="G181">
      <f>33933.65+2300+187-93.76919</f>
    </nc>
  </rcc>
  <rrc rId="6378" sId="1" ref="A182:XFD182" action="insertRow"/>
  <rrc rId="6379" sId="1" ref="A183:XFD183" action="insertRow"/>
  <rrc rId="6380" sId="1" ref="A183:XFD183" action="insertRow"/>
  <rrc rId="6381" sId="1" ref="A182:XFD182" action="insertRow"/>
  <rcc rId="6382" sId="1" odxf="1" dxf="1">
    <nc r="A182" t="inlineStr">
      <is>
        <t>На государственную поддержку спортивных организаций, осуществляющих подготовку спортивного резерва для сборных команд Российской Федерации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383" sId="1" odxf="1" dxf="1">
    <nc r="A183" t="inlineStr">
      <is>
        <t>Субсидии бюджетным учреждениям на иные цели</t>
      </is>
    </nc>
    <odxf>
      <font>
        <name val="Times New Roman"/>
        <family val="1"/>
      </font>
      <fill>
        <patternFill patternType="none"/>
      </fill>
    </odxf>
    <ndxf>
      <font>
        <color indexed="8"/>
        <name val="Times New Roman"/>
        <family val="1"/>
      </font>
      <fill>
        <patternFill patternType="solid"/>
      </fill>
    </ndxf>
  </rcc>
  <rcc rId="6384" sId="1" odxf="1" dxf="1">
    <nc r="A184" t="inlineStr">
      <is>
        <t>На приобретение спортивного оборудования и инвентаря для проведения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 в 2023 году</t>
      </is>
    </nc>
    <odxf>
      <font>
        <i val="0"/>
        <name val="Times New Roman"/>
        <family val="1"/>
      </font>
      <fill>
        <patternFill patternType="none"/>
      </fill>
    </odxf>
    <ndxf>
      <font>
        <i/>
        <color indexed="8"/>
        <name val="Times New Roman"/>
        <family val="1"/>
      </font>
      <fill>
        <patternFill patternType="solid"/>
      </fill>
    </ndxf>
  </rcc>
  <rcc rId="6385" sId="1" odxf="1" dxf="1">
    <nc r="A185" t="inlineStr">
      <is>
        <t>Субсидии бюджетным учреждениям на иные цели</t>
      </is>
    </nc>
    <odxf>
      <font>
        <name val="Times New Roman"/>
        <family val="1"/>
      </font>
      <fill>
        <patternFill patternType="none"/>
      </fill>
    </odxf>
    <ndxf>
      <font>
        <color indexed="8"/>
        <name val="Times New Roman"/>
        <family val="1"/>
      </font>
      <fill>
        <patternFill patternType="solid"/>
      </fill>
    </ndxf>
  </rcc>
</revisions>
</file>

<file path=xl/revisions/revisionLog1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86" sId="1">
    <oc r="A182" t="inlineStr">
      <is>
        <t>На государственную поддержку спортивных организаций, осуществляющих подготовку спортивного резерва для сборных команд Российской Федерации</t>
      </is>
    </oc>
    <nc r="A182" t="inlineStr">
      <is>
        <t xml:space="preserve"> </t>
      </is>
    </nc>
  </rcc>
  <rrc rId="6387" sId="1" ref="A182:XFD182" action="deleteRow">
    <rfmt sheetId="1" xfDxf="1" sqref="A182:XFD182" start="0" length="0">
      <dxf>
        <font>
          <b/>
          <name val="Times New Roman CYR"/>
          <family val="1"/>
        </font>
        <alignment wrapText="1"/>
      </dxf>
    </rfmt>
    <rcc rId="0" sId="1" dxf="1">
      <nc r="A182" t="inlineStr">
        <is>
          <t xml:space="preserve"> </t>
        </is>
      </nc>
      <ndxf>
        <font>
          <b val="0"/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82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82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82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82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82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82" start="0" length="0">
      <dxf>
        <font>
          <b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388" sId="1" ref="A182:XFD182" action="deleteRow">
    <rfmt sheetId="1" xfDxf="1" sqref="A182:XFD182" start="0" length="0">
      <dxf>
        <font>
          <b/>
          <name val="Times New Roman CYR"/>
          <family val="1"/>
        </font>
        <alignment wrapText="1"/>
      </dxf>
    </rfmt>
    <rcc rId="0" sId="1" dxf="1">
      <nc r="A182" t="inlineStr">
        <is>
          <t>Субсидии бюджетным учреждениям на иные цели</t>
        </is>
      </nc>
      <ndxf>
        <font>
          <b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82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82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82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82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82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82" start="0" length="0">
      <dxf>
        <font>
          <b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6389" sId="1">
    <oc r="A184" t="inlineStr">
      <is>
        <t>На  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</is>
    </oc>
    <nc r="A184" t="inlineStr">
      <is>
        <t>Субсидия на  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</is>
    </nc>
  </rcc>
  <rfmt sheetId="1" sqref="B182" start="0" length="2147483647">
    <dxf>
      <font>
        <i/>
      </font>
    </dxf>
  </rfmt>
  <rfmt sheetId="1" sqref="B183" start="0" length="0">
    <dxf>
      <font>
        <i/>
        <name val="Times New Roman"/>
        <family val="1"/>
      </font>
    </dxf>
  </rfmt>
  <rfmt sheetId="1" sqref="B183" start="0" length="2147483647">
    <dxf>
      <font>
        <i val="0"/>
      </font>
    </dxf>
  </rfmt>
  <rfmt sheetId="1" sqref="D182" start="0" length="0">
    <dxf>
      <font>
        <i/>
        <name val="Times New Roman"/>
        <family val="1"/>
      </font>
    </dxf>
  </rfmt>
  <rfmt sheetId="1" sqref="E182" start="0" length="0">
    <dxf>
      <font>
        <i/>
        <name val="Times New Roman"/>
        <family val="1"/>
      </font>
    </dxf>
  </rfmt>
  <rfmt sheetId="1" sqref="F182" start="0" length="0">
    <dxf>
      <font>
        <i/>
        <name val="Times New Roman"/>
        <family val="1"/>
      </font>
    </dxf>
  </rfmt>
  <rrc rId="6390" sId="1" ref="A184:XFD184" action="insertRow"/>
  <rrc rId="6391" sId="1" ref="A184:XFD184" action="insertRow"/>
  <rfmt sheetId="1" sqref="A184" start="0" length="0">
    <dxf>
      <font>
        <i/>
        <color indexed="8"/>
        <name val="Times New Roman"/>
        <family val="1"/>
      </font>
    </dxf>
  </rfmt>
  <rfmt sheetId="1" sqref="B184" start="0" length="0">
    <dxf>
      <font>
        <i/>
        <name val="Times New Roman"/>
        <family val="1"/>
      </font>
    </dxf>
  </rfmt>
  <rcc rId="6392" sId="1" odxf="1" dxf="1">
    <nc r="D184" t="inlineStr">
      <is>
        <t>975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393" sId="1" odxf="1" dxf="1">
    <nc r="E184" t="inlineStr">
      <is>
        <t>11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394" sId="1" odxf="1" dxf="1">
    <nc r="F184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395" sId="1">
    <nc r="A185" t="inlineStr">
      <is>
        <t>Субсидии бюджетным учреждениям на иные цели</t>
      </is>
    </nc>
  </rcc>
  <rcc rId="6396" sId="1">
    <nc r="D185" t="inlineStr">
      <is>
        <t>975</t>
      </is>
    </nc>
  </rcc>
  <rcc rId="6397" sId="1">
    <nc r="E185" t="inlineStr">
      <is>
        <t>11</t>
      </is>
    </nc>
  </rcc>
  <rcc rId="6398" sId="1">
    <nc r="F185" t="inlineStr">
      <is>
        <t>03</t>
      </is>
    </nc>
  </rcc>
  <rfmt sheetId="1" sqref="A182" start="0" length="0">
    <dxf>
      <font>
        <color indexed="8"/>
        <name val="Times New Roman"/>
        <family val="1"/>
      </font>
      <fill>
        <patternFill patternType="none"/>
      </fill>
    </dxf>
  </rfmt>
  <rcc rId="6399" sId="1">
    <nc r="B184" t="inlineStr">
      <is>
        <t>09301 L2290</t>
      </is>
    </nc>
  </rcc>
  <rcc rId="6400" sId="1">
    <nc r="B185" t="inlineStr">
      <is>
        <t>09301 L2290</t>
      </is>
    </nc>
  </rcc>
  <rcc rId="6401" sId="1">
    <nc r="C185" t="inlineStr">
      <is>
        <t>612</t>
      </is>
    </nc>
  </rcc>
  <rcc rId="6402" sId="1">
    <nc r="B182" t="inlineStr">
      <is>
        <t>09301 L0810</t>
      </is>
    </nc>
  </rcc>
  <rcc rId="6403" sId="1">
    <nc r="D182" t="inlineStr">
      <is>
        <t>975</t>
      </is>
    </nc>
  </rcc>
  <rcc rId="6404" sId="1">
    <nc r="E182" t="inlineStr">
      <is>
        <t>11</t>
      </is>
    </nc>
  </rcc>
  <rcc rId="6405" sId="1">
    <nc r="F182" t="inlineStr">
      <is>
        <t>03</t>
      </is>
    </nc>
  </rcc>
  <rcc rId="6406" sId="1">
    <nc r="B183" t="inlineStr">
      <is>
        <t>09301 L0810</t>
      </is>
    </nc>
  </rcc>
  <rcc rId="6407" sId="1">
    <nc r="C183" t="inlineStr">
      <is>
        <t>612</t>
      </is>
    </nc>
  </rcc>
  <rcc rId="6408" sId="1">
    <nc r="D183" t="inlineStr">
      <is>
        <t>975</t>
      </is>
    </nc>
  </rcc>
  <rcc rId="6409" sId="1">
    <nc r="E183" t="inlineStr">
      <is>
        <t>11</t>
      </is>
    </nc>
  </rcc>
  <rcc rId="6410" sId="1">
    <nc r="F183" t="inlineStr">
      <is>
        <t>03</t>
      </is>
    </nc>
  </rcc>
  <rcc rId="6411" sId="1" numFmtId="4">
    <nc r="G183">
      <v>222.18646000000001</v>
    </nc>
  </rcc>
  <rcc rId="6412" sId="1">
    <nc r="G182">
      <f>G183</f>
    </nc>
  </rcc>
  <rfmt sheetId="1" sqref="G182" start="0" length="2147483647">
    <dxf>
      <font>
        <i/>
      </font>
    </dxf>
  </rfmt>
  <rcc rId="6413" sId="1" numFmtId="4">
    <nc r="G185">
      <v>1076.9938400000001</v>
    </nc>
  </rcc>
  <rcc rId="6414" sId="1">
    <nc r="G184">
      <f>G185</f>
    </nc>
  </rcc>
  <rfmt sheetId="1" sqref="G184" start="0" length="2147483647">
    <dxf>
      <font>
        <b/>
      </font>
    </dxf>
  </rfmt>
  <rfmt sheetId="1" sqref="G184" start="0" length="2147483647">
    <dxf>
      <font>
        <b val="0"/>
      </font>
    </dxf>
  </rfmt>
  <rfmt sheetId="1" sqref="G184" start="0" length="2147483647">
    <dxf>
      <font>
        <i/>
      </font>
    </dxf>
  </rfmt>
  <rcc rId="6415" sId="1">
    <oc r="A182" t="inlineStr">
      <is>
        <t>На приобретение спортивного оборудования и инвентаря для проведения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 в 2023 году</t>
      </is>
    </oc>
    <nc r="A182" t="inlineStr">
      <is>
        <t>Субсидия на государственную поддержку организаций, входящих в систему спортивной подготовки</t>
      </is>
    </nc>
  </rcc>
  <rcc rId="6416" sId="1">
    <nc r="A184" t="inlineStr">
      <is>
        <t xml:space="preserve">Субсидия на приобретение спортивного оборудования и инвентаря для проведения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 </t>
      </is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24" sId="1" numFmtId="4">
    <oc r="G24">
      <v>100</v>
    </oc>
    <nc r="G24">
      <v>30</v>
    </nc>
  </rcc>
  <rcc rId="4225" sId="1" numFmtId="4">
    <oc r="G47">
      <v>200</v>
    </oc>
    <nc r="G47">
      <v>250</v>
    </nc>
  </rcc>
  <rcc rId="4226" sId="1" numFmtId="4">
    <oc r="G50">
      <v>43</v>
    </oc>
    <nc r="G50">
      <v>36</v>
    </nc>
  </rcc>
  <rcc rId="4227" sId="1" numFmtId="4">
    <oc r="G54">
      <v>3.5</v>
    </oc>
    <nc r="G54">
      <v>10.5</v>
    </nc>
  </rcc>
  <rcc rId="4228" sId="1" numFmtId="4">
    <oc r="G59">
      <v>4488.44632</v>
    </oc>
    <nc r="G59">
      <v>4993.7463200000002</v>
    </nc>
  </rcc>
  <rcc rId="4229" sId="1" numFmtId="4">
    <oc r="G61">
      <v>1354.9</v>
    </oc>
    <nc r="G61">
      <v>1521.3</v>
    </nc>
  </rcc>
  <rcc rId="4230" sId="1" numFmtId="4">
    <oc r="G69">
      <v>19400</v>
    </oc>
    <nc r="G69">
      <v>26400</v>
    </nc>
  </rcc>
  <rcc rId="4231" sId="1" numFmtId="4">
    <oc r="G91">
      <v>193</v>
    </oc>
    <nc r="G91">
      <v>289.69299999999998</v>
    </nc>
  </rcc>
  <rcc rId="4232" sId="1" numFmtId="4">
    <oc r="G92">
      <v>39.508000000000003</v>
    </oc>
    <nc r="G92">
      <v>64.515000000000001</v>
    </nc>
  </rcc>
  <rrc rId="4233" sId="1" ref="A93:XFD96" action="insertRow"/>
  <rcc rId="4234" sId="1" odxf="1" dxf="1">
    <nc r="A93" t="inlineStr">
      <is>
        <t>Расходы на обеспечение функций органов местного самоуправления</t>
      </is>
    </nc>
    <odxf>
      <font>
        <i val="0"/>
        <color indexed="8"/>
        <name val="Times New Roman"/>
        <family val="1"/>
      </font>
      <fill>
        <patternFill patternType="solid"/>
      </fill>
      <alignment horizontal="left" vertical="center"/>
    </odxf>
    <ndxf>
      <font>
        <i/>
        <color indexed="8"/>
        <name val="Times New Roman"/>
        <family val="1"/>
      </font>
      <fill>
        <patternFill patternType="none"/>
      </fill>
      <alignment horizontal="general" vertical="top"/>
    </ndxf>
  </rcc>
  <rfmt sheetId="1" sqref="B93" start="0" length="0">
    <dxf>
      <font>
        <i/>
        <name val="Times New Roman"/>
        <family val="1"/>
      </font>
    </dxf>
  </rfmt>
  <rfmt sheetId="1" sqref="C93" start="0" length="0">
    <dxf>
      <font>
        <b/>
        <i/>
        <name val="Times New Roman"/>
        <family val="1"/>
      </font>
    </dxf>
  </rfmt>
  <rcc rId="4235" sId="1" odxf="1" dxf="1">
    <nc r="D93" t="inlineStr">
      <is>
        <t>971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236" sId="1" odxf="1" dxf="1">
    <nc r="E93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237" sId="1" odxf="1" dxf="1">
    <nc r="F93" t="inlineStr">
      <is>
        <t>13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238" sId="1" odxf="1" dxf="1">
    <nc r="G93">
      <f>SUM(G94:G96)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239" sId="1">
    <nc r="A94" t="inlineStr">
      <is>
        <t>Фонд оплаты труда государственных (муниципальных) органов</t>
      </is>
    </nc>
  </rcc>
  <rcc rId="4240" sId="1">
    <nc r="C94" t="inlineStr">
      <is>
        <t>121</t>
      </is>
    </nc>
  </rcc>
  <rcc rId="4241" sId="1">
    <nc r="D94" t="inlineStr">
      <is>
        <t>971</t>
      </is>
    </nc>
  </rcc>
  <rcc rId="4242" sId="1">
    <nc r="E94" t="inlineStr">
      <is>
        <t>01</t>
      </is>
    </nc>
  </rcc>
  <rcc rId="4243" sId="1">
    <nc r="F94" t="inlineStr">
      <is>
        <t>13</t>
      </is>
    </nc>
  </rcc>
  <rcc rId="4244" sId="1">
    <nc r="A95" t="inlineStr">
      <is>
        <t>Иные выплаты персоналу государственных (муниципальных) органов, за исключением фонда оплаты труда</t>
      </is>
    </nc>
  </rcc>
  <rcc rId="4245" sId="1">
    <nc r="B95" t="inlineStr">
      <is>
        <t>04102 81020</t>
      </is>
    </nc>
  </rcc>
  <rcc rId="4246" sId="1">
    <nc r="C95" t="inlineStr">
      <is>
        <t>122</t>
      </is>
    </nc>
  </rcc>
  <rcc rId="4247" sId="1">
    <nc r="D95" t="inlineStr">
      <is>
        <t>971</t>
      </is>
    </nc>
  </rcc>
  <rcc rId="4248" sId="1">
    <nc r="E95" t="inlineStr">
      <is>
        <t>01</t>
      </is>
    </nc>
  </rcc>
  <rcc rId="4249" sId="1">
    <nc r="F95" t="inlineStr">
      <is>
        <t>13</t>
      </is>
    </nc>
  </rcc>
  <rcc rId="4250" sId="1" numFmtId="4">
    <nc r="G95">
      <v>12.6</v>
    </nc>
  </rcc>
  <rcc rId="4251" sId="1">
    <nc r="A96" t="inlineStr">
      <is>
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</is>
    </nc>
  </rcc>
  <rcc rId="4252" sId="1">
    <nc r="C96" t="inlineStr">
      <is>
        <t>129</t>
      </is>
    </nc>
  </rcc>
  <rcc rId="4253" sId="1">
    <nc r="D96" t="inlineStr">
      <is>
        <t>971</t>
      </is>
    </nc>
  </rcc>
  <rcc rId="4254" sId="1">
    <nc r="E96" t="inlineStr">
      <is>
        <t>01</t>
      </is>
    </nc>
  </rcc>
  <rcc rId="4255" sId="1">
    <nc r="F96" t="inlineStr">
      <is>
        <t>13</t>
      </is>
    </nc>
  </rcc>
  <rrc rId="4256" sId="1" ref="A95:XFD95" action="deleteRow">
    <rfmt sheetId="1" xfDxf="1" sqref="A95:XFD95" start="0" length="0">
      <dxf>
        <font>
          <b/>
          <name val="Times New Roman CYR"/>
          <family val="1"/>
        </font>
        <alignment wrapText="1"/>
      </dxf>
    </rfmt>
    <rcc rId="0" sId="1" dxf="1">
      <nc r="A95" t="inlineStr">
        <is>
          <t>Иные выплаты персоналу государственных (муниципальных) органов, за исключением фонда оплаты труда</t>
        </is>
      </nc>
      <ndxf>
        <font>
          <b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5" t="inlineStr">
        <is>
          <t>04102 81020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5" t="inlineStr">
        <is>
          <t>122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5" t="inlineStr">
        <is>
          <t>971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5" t="inlineStr">
        <is>
          <t>01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5" t="inlineStr">
        <is>
          <t>13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95">
        <v>12.6</v>
      </nc>
      <ndxf>
        <font>
          <b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4257" sId="1">
    <nc r="B93" t="inlineStr">
      <is>
        <t>04102 S4760</t>
      </is>
    </nc>
  </rcc>
  <rcc rId="4258" sId="1">
    <nc r="B94" t="inlineStr">
      <is>
        <t>04102 S4760</t>
      </is>
    </nc>
  </rcc>
  <rcc rId="4259" sId="1">
    <nc r="B95" t="inlineStr">
      <is>
        <t>04102 S4760</t>
      </is>
    </nc>
  </rcc>
  <rcc rId="4260" sId="1" numFmtId="4">
    <nc r="G94">
      <v>1415.7221099999999</v>
    </nc>
  </rcc>
  <rcc rId="4261" sId="1" numFmtId="4">
    <nc r="G95">
      <v>437.77264000000002</v>
    </nc>
  </rcc>
  <rcc rId="4262" sId="1">
    <oc r="G85">
      <f>G86+G90</f>
    </oc>
    <nc r="G85">
      <f>G86+G90+G93</f>
    </nc>
  </rcc>
  <rcc rId="4263" sId="1" numFmtId="4">
    <oc r="G99">
      <v>463.11914999999999</v>
    </oc>
    <nc r="G99">
      <v>941.11924999999997</v>
    </nc>
  </rcc>
  <rrc rId="4264" sId="1" ref="A100:XFD101" action="insertRow"/>
  <rm rId="4265" sheetId="1" source="A104:XFD105" destination="A100:XFD101" sourceSheetId="1">
    <rfmt sheetId="1" xfDxf="1" sqref="A100:XFD100" start="0" length="0">
      <dxf>
        <font>
          <b/>
          <name val="Times New Roman CYR"/>
          <family val="1"/>
        </font>
        <alignment wrapText="1"/>
      </dxf>
    </rfmt>
    <rfmt sheetId="1" xfDxf="1" sqref="A101:XFD101" start="0" length="0">
      <dxf>
        <font>
          <b/>
          <name val="Times New Roman CYR"/>
          <family val="1"/>
        </font>
        <alignment wrapText="1"/>
      </dxf>
    </rfmt>
    <rfmt sheetId="1" sqref="A100" start="0" length="0">
      <dxf>
        <font>
          <b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0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00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0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00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00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00" start="0" length="0">
      <dxf>
        <font>
          <b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101" start="0" length="0">
      <dxf>
        <font>
          <b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1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01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1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01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01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01" start="0" length="0">
      <dxf>
        <font>
          <b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4266" sId="1" ref="A104:XFD104" action="deleteRow">
    <rfmt sheetId="1" xfDxf="1" sqref="A104:XFD104" start="0" length="0">
      <dxf>
        <font>
          <name val="Times New Roman CYR"/>
          <family val="1"/>
        </font>
        <alignment wrapText="1"/>
      </dxf>
    </rfmt>
  </rrc>
  <rrc rId="4267" sId="1" ref="A104:XFD104" action="deleteRow">
    <rfmt sheetId="1" xfDxf="1" sqref="A104:XFD104" start="0" length="0">
      <dxf>
        <font>
          <name val="Times New Roman CYR"/>
          <family val="1"/>
        </font>
        <alignment wrapText="1"/>
      </dxf>
    </rfmt>
  </rrc>
  <rrc rId="4268" sId="1" ref="A104:XFD105" action="insertRow"/>
  <rfmt sheetId="1" sqref="A104" start="0" length="0">
    <dxf>
      <font>
        <i/>
        <color indexed="8"/>
        <name val="Times New Roman"/>
        <family val="1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104" start="0" length="0">
    <dxf>
      <font>
        <i/>
        <name val="Times New Roman"/>
        <family val="1"/>
      </font>
    </dxf>
  </rfmt>
  <rcc rId="4269" sId="1" odxf="1" dxf="1" numFmtId="30">
    <nc r="D104">
      <v>971</v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104" start="0" length="0">
    <dxf>
      <font>
        <i/>
        <name val="Times New Roman"/>
        <family val="1"/>
      </font>
    </dxf>
  </rfmt>
  <rfmt sheetId="1" sqref="F104" start="0" length="0">
    <dxf>
      <font>
        <i/>
        <name val="Times New Roman"/>
        <family val="1"/>
      </font>
    </dxf>
  </rfmt>
  <rcc rId="4270" sId="1" odxf="1" dxf="1">
    <nc r="G104">
      <f>G105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fmt sheetId="1" sqref="A10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271" sId="1" numFmtId="30">
    <nc r="D105">
      <v>971</v>
    </nc>
  </rcc>
  <rrc rId="4272" sId="1" ref="A104:XFD104" action="insertRow"/>
  <rcc rId="4273" sId="1" odxf="1" dxf="1">
    <nc r="A104" t="inlineStr">
      <is>
        <t>Основное мероприятие "Внесение изменений в генеральные планы поселений, ПЗЗ, схему территориального планирования района, проектов планировки и осуществление на их основе строительства объектов промышленности, социальной, инженерной и транспортной инфраструктуры"</t>
      </is>
    </nc>
    <odxf>
      <font>
        <i val="0"/>
        <color indexed="8"/>
        <name val="Times New Roman"/>
        <family val="1"/>
      </font>
      <fill>
        <patternFill patternType="solid"/>
      </fill>
    </odxf>
    <ndxf>
      <font>
        <i/>
        <color indexed="8"/>
        <name val="Times New Roman"/>
        <family val="1"/>
      </font>
      <fill>
        <patternFill patternType="none"/>
      </fill>
    </ndxf>
  </rcc>
  <rcc rId="4274" sId="1" odxf="1" dxf="1">
    <nc r="A105" t="inlineStr">
      <is>
        <t>Осуществление мероприятий, связанных с внесением изменений в генеральные планы сельских поселений</t>
      </is>
    </nc>
    <ndxf>
      <font>
        <color indexed="8"/>
        <name val="Times New Roman"/>
        <family val="1"/>
      </font>
      <fill>
        <patternFill patternType="none"/>
      </fill>
    </ndxf>
  </rcc>
  <rcc rId="4275" sId="1">
    <nc r="A106" t="inlineStr">
      <is>
        <t>Прочие закупки товаров, работ и услуг для государственных (муниципальных) нужд</t>
      </is>
    </nc>
  </rcc>
  <rcc rId="4276" sId="1" odxf="1" dxf="1">
    <nc r="B104" t="inlineStr">
      <is>
        <t>04201 00000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C104" start="0" length="0">
    <dxf>
      <font>
        <i/>
        <name val="Times New Roman"/>
        <family val="1"/>
      </font>
    </dxf>
  </rfmt>
  <rcc rId="4277" sId="1">
    <nc r="B105" t="inlineStr">
      <is>
        <t>04201 82170</t>
      </is>
    </nc>
  </rcc>
  <rfmt sheetId="1" sqref="C105" start="0" length="0">
    <dxf>
      <font>
        <i/>
        <name val="Times New Roman"/>
        <family val="1"/>
      </font>
    </dxf>
  </rfmt>
  <rcc rId="4278" sId="1">
    <nc r="B106" t="inlineStr">
      <is>
        <t>04201 82170</t>
      </is>
    </nc>
  </rcc>
  <rcc rId="4279" sId="1">
    <nc r="C106" t="inlineStr">
      <is>
        <t>244</t>
      </is>
    </nc>
  </rcc>
  <rcc rId="4280" sId="1" odxf="1" dxf="1">
    <nc r="E104" t="inlineStr">
      <is>
        <t>04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281" sId="1" odxf="1" dxf="1">
    <nc r="F104" t="inlineStr">
      <is>
        <t>12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282" sId="1">
    <nc r="E105" t="inlineStr">
      <is>
        <t>04</t>
      </is>
    </nc>
  </rcc>
  <rcc rId="4283" sId="1">
    <nc r="F105" t="inlineStr">
      <is>
        <t>12</t>
      </is>
    </nc>
  </rcc>
  <rcc rId="4284" sId="1">
    <nc r="E106" t="inlineStr">
      <is>
        <t>04</t>
      </is>
    </nc>
  </rcc>
  <rcc rId="4285" sId="1">
    <nc r="F106" t="inlineStr">
      <is>
        <t>12</t>
      </is>
    </nc>
  </rcc>
  <rcc rId="4286" sId="1">
    <nc r="D104" t="inlineStr">
      <is>
        <t>971</t>
      </is>
    </nc>
  </rcc>
  <rcc rId="4287" sId="1" numFmtId="4">
    <nc r="G106">
      <v>320</v>
    </nc>
  </rcc>
  <rcc rId="4288" sId="1">
    <nc r="G104">
      <f>G105</f>
    </nc>
  </rcc>
  <rfmt sheetId="1" sqref="A104:G104" start="0" length="2147483647">
    <dxf>
      <font>
        <i val="0"/>
      </font>
    </dxf>
  </rfmt>
  <rfmt sheetId="1" sqref="A104:G104" start="0" length="2147483647">
    <dxf>
      <font>
        <i/>
      </font>
    </dxf>
  </rfmt>
  <rrc rId="4289" sId="1" ref="A109:XFD110" action="insertRow"/>
  <rm rId="4290" sheetId="1" source="A105:XFD106" destination="A109:XFD110" sourceSheetId="1">
    <rfmt sheetId="1" xfDxf="1" sqref="A109:XFD109" start="0" length="0">
      <dxf>
        <font>
          <b/>
          <name val="Times New Roman CYR"/>
          <family val="1"/>
        </font>
        <alignment wrapText="1"/>
      </dxf>
    </rfmt>
    <rfmt sheetId="1" xfDxf="1" sqref="A110:XFD110" start="0" length="0">
      <dxf>
        <font>
          <b/>
          <name val="Times New Roman CYR"/>
          <family val="1"/>
        </font>
        <alignment wrapText="1"/>
      </dxf>
    </rfmt>
    <rfmt sheetId="1" sqref="A109" start="0" length="0">
      <dxf>
        <font>
          <b val="0"/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9" start="0" length="0">
      <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09" start="0" length="0">
      <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9" start="0" length="0">
      <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09" start="0" length="0">
      <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09" start="0" length="0">
      <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09" start="0" length="0">
      <dxf>
        <font>
          <b val="0"/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110" start="0" length="0">
      <dxf>
        <font>
          <b val="0"/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10" start="0" length="0">
      <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10" start="0" length="0">
      <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10" start="0" length="0">
      <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10" start="0" length="0">
      <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10" start="0" length="0">
      <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10" start="0" length="0">
      <dxf>
        <font>
          <b val="0"/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4291" sId="1" ref="A105:XFD105" action="deleteRow">
    <rfmt sheetId="1" xfDxf="1" sqref="A105:XFD105" start="0" length="0">
      <dxf>
        <font>
          <name val="Times New Roman CYR"/>
          <family val="1"/>
        </font>
        <alignment wrapText="1"/>
      </dxf>
    </rfmt>
  </rrc>
  <rrc rId="4292" sId="1" ref="A105:XFD105" action="deleteRow">
    <rfmt sheetId="1" xfDxf="1" sqref="A105:XFD105" start="0" length="0">
      <dxf>
        <font>
          <name val="Times New Roman CYR"/>
          <family val="1"/>
        </font>
        <alignment wrapText="1"/>
      </dxf>
    </rfmt>
  </rrc>
  <rrc rId="4293" sId="1" ref="A104:XFD104" action="deleteRow">
    <rfmt sheetId="1" xfDxf="1" sqref="A104:XFD104" start="0" length="0">
      <dxf>
        <font>
          <b/>
          <name val="Times New Roman CYR"/>
          <family val="1"/>
        </font>
        <alignment wrapText="1"/>
      </dxf>
    </rfmt>
    <rcc rId="0" sId="1" dxf="1">
      <nc r="A104" t="inlineStr">
        <is>
          <t>Основное мероприятие "Внесение изменений в генеральные планы поселений, ПЗЗ, схему территориального планирования района, проектов планировки и осуществление на их основе строительства объектов промышленности, социальной, инженерной и транспортной инфраструктуры"</t>
        </is>
      </nc>
      <ndxf>
        <font>
          <b val="0"/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04" t="inlineStr">
        <is>
          <t>04201 00000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04" start="0" length="0">
      <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04" t="inlineStr">
        <is>
          <t>971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04" t="inlineStr">
        <is>
          <t>04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04" t="inlineStr">
        <is>
          <t>12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04">
        <f>G107</f>
      </nc>
      <ndxf>
        <font>
          <b val="0"/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294" sId="1" ref="A106:XFD106" action="deleteRow">
    <rfmt sheetId="1" xfDxf="1" sqref="A106:XFD106" start="0" length="0">
      <dxf>
        <font>
          <b/>
          <name val="Times New Roman CYR"/>
          <family val="1"/>
        </font>
        <alignment wrapText="1"/>
      </dxf>
    </rfmt>
    <rcc rId="0" sId="1" dxf="1">
      <nc r="A106" t="inlineStr">
        <is>
          <t>Осуществление мероприятий, связанных с внесением изменений в генеральные планы сельских поселений</t>
        </is>
      </nc>
      <ndxf>
        <font>
          <b val="0"/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06" t="inlineStr">
        <is>
          <t>04201 82170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06" start="0" length="0">
      <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30">
      <nc r="D106">
        <v>971</v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06" t="inlineStr">
        <is>
          <t>04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06" t="inlineStr">
        <is>
          <t>12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06">
        <f>G107</f>
      </nc>
      <ndxf>
        <font>
          <b val="0"/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295" sId="1" ref="A106:XFD106" action="deleteRow">
    <rfmt sheetId="1" xfDxf="1" sqref="A106:XFD106" start="0" length="0">
      <dxf>
        <font>
          <b/>
          <name val="Times New Roman CYR"/>
          <family val="1"/>
        </font>
        <alignment wrapText="1"/>
      </dxf>
    </rfmt>
    <rcc rId="0" sId="1" dxf="1">
      <nc r="A106" t="inlineStr">
        <is>
          <t>Прочие закупки товаров, работ и услуг для государственных (муниципальных) нужд</t>
        </is>
      </nc>
      <ndxf>
        <font>
          <b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06" t="inlineStr">
        <is>
          <t>04201 82170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6" t="inlineStr">
        <is>
          <t>244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D106">
        <v>971</v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06" t="inlineStr">
        <is>
          <t>04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06" t="inlineStr">
        <is>
          <t>12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06">
        <v>320</v>
      </nc>
      <ndxf>
        <font>
          <b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4296" sId="1" numFmtId="4">
    <oc r="G107">
      <v>447</v>
    </oc>
    <nc r="G107">
      <v>320</v>
    </nc>
  </rcc>
  <rcc rId="4297" sId="1" numFmtId="4">
    <oc r="G111">
      <v>4500</v>
    </oc>
    <nc r="G111">
      <v>10000</v>
    </nc>
  </rcc>
  <rcc rId="4298" sId="1" numFmtId="4">
    <oc r="G114">
      <v>4355.0282800000004</v>
    </oc>
    <nc r="G114"/>
  </rcc>
  <rrc rId="4299" sId="1" ref="A114:XFD114" action="deleteRow">
    <undo index="65535" exp="ref" v="1" dr="G114" r="G113" sId="1"/>
    <rfmt sheetId="1" xfDxf="1" sqref="A114:XFD114" start="0" length="0">
      <dxf>
        <font>
          <i/>
          <name val="Times New Roman CYR"/>
          <family val="1"/>
        </font>
        <alignment wrapText="1"/>
      </dxf>
    </rfmt>
    <rcc rId="0" sId="1" dxf="1">
      <nc r="A114" t="inlineStr">
        <is>
          <t>Прочие закупки товаров, работ и услуг для государственных (муниципальных) нужд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14" t="inlineStr">
        <is>
          <t>04304 82200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4" t="inlineStr">
        <is>
          <t>244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14" t="inlineStr">
        <is>
          <t>971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14" t="inlineStr">
        <is>
          <t>04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14" t="inlineStr">
        <is>
          <t>09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14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4300" sId="1">
    <oc r="G113">
      <f>G114+G115+#REF!</f>
    </oc>
    <nc r="G113">
      <f>G114+G115</f>
    </nc>
  </rcc>
  <rcc rId="4301" sId="1" numFmtId="4">
    <oc r="G115">
      <v>11480.749</v>
    </oc>
    <nc r="G115">
      <v>18245.617279999999</v>
    </nc>
  </rcc>
  <rcc rId="4302" sId="1">
    <oc r="D119" t="inlineStr">
      <is>
        <t>968</t>
      </is>
    </oc>
    <nc r="D119" t="inlineStr">
      <is>
        <t>971</t>
      </is>
    </nc>
  </rcc>
  <rcc rId="4303" sId="1">
    <oc r="C123" t="inlineStr">
      <is>
        <t>622</t>
      </is>
    </oc>
    <nc r="C123" t="inlineStr">
      <is>
        <t>465</t>
      </is>
    </nc>
  </rcc>
  <rcc rId="4304" sId="1" xfDxf="1" dxf="1">
    <oc r="A123" t="inlineStr">
      <is>
        <t>Субсидии автономным учреждениям на иные цели</t>
      </is>
    </oc>
    <nc r="A123" t="inlineStr">
      <is>
        <t>Субсидии на осуществление капитальных вложений в объекты капитального строительства государственной (муниципальной) собственности автономным учреждениям</t>
      </is>
    </nc>
    <ndxf>
      <font>
        <color indexed="8"/>
        <name val="Times New Roman"/>
        <family val="1"/>
      </font>
      <fill>
        <patternFill patternType="solid"/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rc rId="4305" sId="1" ref="A122:XFD122" action="insertRow"/>
  <rm rId="4306" sheetId="1" source="A124:XFD124" destination="A122:XFD122" sourceSheetId="1">
    <rfmt sheetId="1" xfDxf="1" sqref="A122:XFD122" start="0" length="0">
      <dxf>
        <font>
          <b/>
          <i/>
          <name val="Times New Roman CYR"/>
          <family val="1"/>
        </font>
        <alignment wrapText="1"/>
      </dxf>
    </rfmt>
    <rfmt sheetId="1" sqref="A122" start="0" length="0">
      <dxf>
        <font>
          <b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22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22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22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22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22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22" start="0" length="0">
      <dxf>
        <font>
          <b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4307" sId="1" ref="A124:XFD124" action="deleteRow">
    <rfmt sheetId="1" xfDxf="1" sqref="A124:XFD124" start="0" length="0">
      <dxf>
        <font>
          <name val="Times New Roman CYR"/>
          <family val="1"/>
        </font>
        <alignment wrapText="1"/>
      </dxf>
    </rfmt>
  </rrc>
  <rcc rId="4308" sId="1" numFmtId="4">
    <oc r="G141">
      <v>57885</v>
    </oc>
    <nc r="G141">
      <v>111818.37</v>
    </nc>
  </rcc>
  <rcc rId="4309" sId="1" numFmtId="4">
    <oc r="G150">
      <v>111383.15</v>
    </oc>
    <nc r="G150">
      <v>162517.7102</v>
    </nc>
  </rcc>
  <rcc rId="4310" sId="1" numFmtId="4">
    <oc r="G165">
      <v>4378.3059999999996</v>
    </oc>
    <nc r="G165">
      <v>3620.0581200000001</v>
    </nc>
  </rcc>
  <rcc rId="4311" sId="1" numFmtId="4">
    <oc r="G175">
      <v>5005.3322799999996</v>
    </oc>
    <nc r="G175">
      <v>4239.9832200000001</v>
    </nc>
  </rcc>
  <rrc rId="4312" sId="1" ref="A182:XFD183" action="insertRow"/>
  <rfmt sheetId="1" sqref="A182" start="0" length="0">
    <dxf>
      <font>
        <i/>
        <name val="Times New Roman"/>
        <family val="1"/>
      </font>
      <alignment vertical="top"/>
    </dxf>
  </rfmt>
  <rfmt sheetId="1" sqref="B182" start="0" length="0">
    <dxf>
      <font>
        <i/>
        <name val="Times New Roman"/>
        <family val="1"/>
      </font>
    </dxf>
  </rfmt>
  <rfmt sheetId="1" sqref="C182" start="0" length="0">
    <dxf>
      <font>
        <i/>
        <name val="Times New Roman"/>
        <family val="1"/>
      </font>
    </dxf>
  </rfmt>
  <rcc rId="4313" sId="1" odxf="1" dxf="1">
    <nc r="D182" t="inlineStr">
      <is>
        <t>973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314" sId="1" odxf="1" dxf="1">
    <nc r="E182" t="inlineStr">
      <is>
        <t>08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315" sId="1" odxf="1" dxf="1">
    <nc r="F182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316" sId="1" odxf="1" dxf="1">
    <nc r="G182">
      <f>G183</f>
    </nc>
    <odxf>
      <font>
        <i val="0"/>
        <name val="Times New Roman"/>
        <family val="1"/>
      </font>
      <border outline="0">
        <right/>
      </border>
    </odxf>
    <ndxf>
      <font>
        <i/>
        <name val="Times New Roman"/>
        <family val="1"/>
      </font>
      <border outline="0">
        <right style="thin">
          <color indexed="64"/>
        </right>
      </border>
    </ndxf>
  </rcc>
  <rcc rId="4317" sId="1">
    <nc r="D183" t="inlineStr">
      <is>
        <t>973</t>
      </is>
    </nc>
  </rcc>
  <rcc rId="4318" sId="1">
    <nc r="E183" t="inlineStr">
      <is>
        <t>08</t>
      </is>
    </nc>
  </rcc>
  <rcc rId="4319" sId="1">
    <nc r="F183" t="inlineStr">
      <is>
        <t>01</t>
      </is>
    </nc>
  </rcc>
  <rfmt sheetId="1" sqref="G183" start="0" length="0">
    <dxf>
      <border outline="0">
        <right style="thin">
          <color indexed="64"/>
        </right>
      </border>
    </dxf>
  </rfmt>
  <rcc rId="4320" sId="1">
    <nc r="A182" t="inlineStr">
      <is>
        <t>На укрепление материально-технической базы отрасли "Культура"</t>
      </is>
    </nc>
  </rcc>
  <rfmt sheetId="1" sqref="A183" start="0" length="0">
    <dxf>
      <font>
        <color indexed="8"/>
        <name val="Times New Roman"/>
        <family val="1"/>
      </font>
      <fill>
        <patternFill patternType="solid"/>
      </fill>
      <border outline="0">
        <left style="medium">
          <color indexed="64"/>
        </left>
      </border>
    </dxf>
  </rfmt>
  <rcc rId="4321" sId="1" numFmtId="4">
    <nc r="G183">
      <v>407.45294000000001</v>
    </nc>
  </rcc>
  <rrc rId="4322" sId="1" ref="A172:XFD173" action="insertRow"/>
  <rfmt sheetId="1" sqref="A172" start="0" length="0">
    <dxf>
      <font>
        <i/>
        <name val="Times New Roman"/>
        <family val="1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172" start="0" length="0">
    <dxf>
      <font>
        <i/>
        <name val="Times New Roman"/>
        <family val="1"/>
      </font>
    </dxf>
  </rfmt>
  <rfmt sheetId="1" sqref="C172" start="0" length="0">
    <dxf>
      <font>
        <i/>
        <name val="Times New Roman"/>
        <family val="1"/>
      </font>
    </dxf>
  </rfmt>
  <rcc rId="4323" sId="1" odxf="1" dxf="1">
    <nc r="D172" t="inlineStr">
      <is>
        <t>973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324" sId="1" odxf="1" dxf="1">
    <nc r="E172" t="inlineStr">
      <is>
        <t>08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325" sId="1" odxf="1" dxf="1">
    <nc r="F172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326" sId="1" odxf="1" dxf="1">
    <nc r="G172">
      <f>G173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fmt sheetId="1" sqref="A17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327" sId="1">
    <nc r="D173" t="inlineStr">
      <is>
        <t>973</t>
      </is>
    </nc>
  </rcc>
  <rcc rId="4328" sId="1">
    <nc r="E173" t="inlineStr">
      <is>
        <t>08</t>
      </is>
    </nc>
  </rcc>
  <rcc rId="4329" sId="1">
    <nc r="F173" t="inlineStr">
      <is>
        <t>01</t>
      </is>
    </nc>
  </rcc>
  <rcc rId="4330" sId="1">
    <nc r="A172" t="inlineStr">
      <is>
        <t>На укрепление материально-технической базы отрасли "Культура"</t>
      </is>
    </nc>
  </rcc>
  <rcc rId="4331" sId="1" odxf="1" dxf="1">
    <nc r="A173" t="inlineStr">
      <is>
        <t>Субсидии бюджетным учреждениям на иные цели</t>
      </is>
    </nc>
    <ndxf>
      <font>
        <color indexed="8"/>
        <name val="Times New Roman"/>
        <family val="1"/>
      </font>
      <fill>
        <patternFill patternType="solid"/>
      </fill>
      <alignment vertical="center"/>
      <border outline="0">
        <left style="medium">
          <color indexed="64"/>
        </left>
      </border>
    </ndxf>
  </rcc>
  <rcc rId="4332" sId="1" numFmtId="4">
    <nc r="G173">
      <v>209.98400000000001</v>
    </nc>
  </rcc>
  <rcc rId="4333" sId="1">
    <oc r="G163">
      <f>G164+G170+G166+G168</f>
    </oc>
    <nc r="G163">
      <f>G164+G170+G166+G168+G172</f>
    </nc>
  </rcc>
  <rcc rId="4334" sId="1">
    <nc r="B172" t="inlineStr">
      <is>
        <t>08101 S2950</t>
      </is>
    </nc>
  </rcc>
  <rcc rId="4335" sId="1">
    <nc r="B173" t="inlineStr">
      <is>
        <t>08101 S2950</t>
      </is>
    </nc>
  </rcc>
  <rcc rId="4336" sId="1">
    <nc r="C173" t="inlineStr">
      <is>
        <t>612</t>
      </is>
    </nc>
  </rcc>
  <rcc rId="4337" sId="1">
    <nc r="C185" t="inlineStr">
      <is>
        <t>622</t>
      </is>
    </nc>
  </rcc>
  <rcc rId="4338" sId="1" odxf="1" dxf="1">
    <nc r="A185" t="inlineStr">
      <is>
        <t>Субсидии автономным учреждениям на иные цели</t>
      </is>
    </nc>
    <ndxf>
      <font>
        <color indexed="8"/>
        <name val="Times New Roman"/>
        <family val="1"/>
      </font>
      <fill>
        <patternFill patternType="none"/>
      </fill>
      <border outline="0">
        <left style="thin">
          <color indexed="64"/>
        </left>
      </border>
    </ndxf>
  </rcc>
  <rcc rId="4339" sId="1">
    <nc r="B184" t="inlineStr">
      <is>
        <t>08201 S2950</t>
      </is>
    </nc>
  </rcc>
  <rcc rId="4340" sId="1">
    <nc r="B185" t="inlineStr">
      <is>
        <t>08201 S2950</t>
      </is>
    </nc>
  </rcc>
  <rrc rId="4341" sId="1" ref="A186:XFD187" action="insertRow"/>
  <rfmt sheetId="1" sqref="A186" start="0" length="0">
    <dxf>
      <font>
        <i/>
        <name val="Times New Roman"/>
        <family val="1"/>
      </font>
      <alignment vertical="top"/>
    </dxf>
  </rfmt>
  <rfmt sheetId="1" sqref="B186" start="0" length="0">
    <dxf>
      <font>
        <i/>
        <name val="Times New Roman"/>
        <family val="1"/>
      </font>
    </dxf>
  </rfmt>
  <rfmt sheetId="1" sqref="C186" start="0" length="0">
    <dxf>
      <font>
        <i/>
        <name val="Times New Roman"/>
        <family val="1"/>
      </font>
    </dxf>
  </rfmt>
  <rcc rId="4342" sId="1" odxf="1" dxf="1">
    <nc r="D186" t="inlineStr">
      <is>
        <t>973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343" sId="1" odxf="1" dxf="1">
    <nc r="E186" t="inlineStr">
      <is>
        <t>08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344" sId="1" odxf="1" dxf="1">
    <nc r="F186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345" sId="1" odxf="1" dxf="1">
    <nc r="G186">
      <f>G187</f>
    </nc>
    <odxf>
      <font>
        <i val="0"/>
        <name val="Times New Roman"/>
        <family val="1"/>
      </font>
      <border outline="0">
        <right/>
      </border>
    </odxf>
    <ndxf>
      <font>
        <i/>
        <name val="Times New Roman"/>
        <family val="1"/>
      </font>
      <border outline="0">
        <right style="thin">
          <color indexed="64"/>
        </right>
      </border>
    </ndxf>
  </rcc>
  <rcc rId="4346" sId="1">
    <nc r="D187" t="inlineStr">
      <is>
        <t>973</t>
      </is>
    </nc>
  </rcc>
  <rcc rId="4347" sId="1">
    <nc r="E187" t="inlineStr">
      <is>
        <t>08</t>
      </is>
    </nc>
  </rcc>
  <rcc rId="4348" sId="1">
    <nc r="F187" t="inlineStr">
      <is>
        <t>01</t>
      </is>
    </nc>
  </rcc>
  <rfmt sheetId="1" sqref="G187" start="0" length="0">
    <dxf>
      <border outline="0">
        <right style="thin">
          <color indexed="64"/>
        </right>
      </border>
    </dxf>
  </rfmt>
  <rcc rId="4349" sId="1" odxf="1" dxf="1">
    <nc r="A186" t="inlineStr">
      <is>
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</is>
    </nc>
    <ndxf>
      <font>
        <color indexed="8"/>
        <name val="Times New Roman"/>
        <family val="1"/>
      </font>
      <fill>
        <patternFill patternType="solid"/>
      </fill>
      <alignment vertical="center"/>
    </ndxf>
  </rcc>
  <rcc rId="4350" sId="1">
    <nc r="A187" t="inlineStr">
      <is>
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</rcc>
  <rcc rId="4351" sId="1">
    <nc r="C187" t="inlineStr">
      <is>
        <t>621</t>
      </is>
    </nc>
  </rcc>
  <rcc rId="4352" sId="1" numFmtId="4">
    <nc r="G187">
      <v>684</v>
    </nc>
  </rcc>
  <rcc rId="4353" sId="1">
    <nc r="B186" t="inlineStr">
      <is>
        <t>08201 S4760</t>
      </is>
    </nc>
  </rcc>
  <rcc rId="4354" sId="1">
    <nc r="B187" t="inlineStr">
      <is>
        <t>08201 S4760</t>
      </is>
    </nc>
  </rcc>
  <rcc rId="4355" sId="1">
    <oc r="G175">
      <f>G180+G174+G176+G178</f>
    </oc>
    <nc r="G175">
      <f>G182+G176+G178+G180+G184+G186</f>
    </nc>
  </rcc>
  <rcc rId="4356" sId="1" numFmtId="4">
    <oc r="G191">
      <v>12132.1</v>
    </oc>
    <nc r="G191">
      <v>12142.3</v>
    </nc>
  </rcc>
  <rrc rId="4357" sId="1" ref="A194:XFD195" action="insertRow"/>
  <rfmt sheetId="1" sqref="A194" start="0" length="0">
    <dxf>
      <font>
        <i/>
        <name val="Times New Roman"/>
        <family val="1"/>
      </font>
    </dxf>
  </rfmt>
  <rfmt sheetId="1" sqref="B194" start="0" length="0">
    <dxf>
      <font>
        <i/>
        <name val="Times New Roman"/>
        <family val="1"/>
      </font>
    </dxf>
  </rfmt>
  <rfmt sheetId="1" sqref="C194" start="0" length="0">
    <dxf>
      <font>
        <i/>
        <name val="Times New Roman"/>
        <family val="1"/>
      </font>
    </dxf>
  </rfmt>
  <rcc rId="4358" sId="1" odxf="1" dxf="1" numFmtId="30">
    <nc r="D194">
      <v>973</v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359" sId="1" odxf="1" dxf="1">
    <nc r="E194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360" sId="1" odxf="1" dxf="1">
    <nc r="F194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361" sId="1" odxf="1" dxf="1">
    <nc r="G194">
      <f>G195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362" sId="1" numFmtId="30">
    <nc r="D195">
      <v>973</v>
    </nc>
  </rcc>
  <rcc rId="4363" sId="1">
    <nc r="E195" t="inlineStr">
      <is>
        <t>07</t>
      </is>
    </nc>
  </rcc>
  <rcc rId="4364" sId="1">
    <nc r="F195" t="inlineStr">
      <is>
        <t>03</t>
      </is>
    </nc>
  </rcc>
  <rcc rId="4365" sId="1" odxf="1" dxf="1">
    <nc r="A194" t="inlineStr">
      <is>
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</is>
    </nc>
    <ndxf>
      <font>
        <color indexed="8"/>
        <name val="Times New Roman"/>
        <family val="1"/>
      </font>
      <fill>
        <patternFill patternType="solid"/>
      </fill>
    </ndxf>
  </rcc>
  <rcc rId="4366" sId="1">
    <nc r="A195" t="inlineStr">
      <is>
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</rcc>
  <rcc rId="4367" sId="1">
    <nc r="B194" t="inlineStr">
      <is>
        <t>08301 S4760</t>
      </is>
    </nc>
  </rcc>
  <rcc rId="4368" sId="1">
    <nc r="B195" t="inlineStr">
      <is>
        <t>08301 S4760</t>
      </is>
    </nc>
  </rcc>
  <rcc rId="4369" sId="1">
    <nc r="C195" t="inlineStr">
      <is>
        <t>621</t>
      </is>
    </nc>
  </rcc>
  <rcc rId="4370" sId="1" numFmtId="4">
    <nc r="G195">
      <v>794.89128000000005</v>
    </nc>
  </rcc>
  <rcc rId="4371" sId="1">
    <oc r="G189">
      <f>G190+G192</f>
    </oc>
    <nc r="G189">
      <f>G190+G192+G194</f>
    </nc>
  </rcc>
  <rcc rId="4372" sId="1" numFmtId="4">
    <oc r="G199">
      <v>387.69400000000002</v>
    </oc>
    <nc r="G199">
      <v>1919.694</v>
    </nc>
  </rcc>
  <rcc rId="4373" sId="1" numFmtId="4">
    <oc r="G203">
      <v>967.4</v>
    </oc>
    <nc r="G203">
      <v>930.4</v>
    </nc>
  </rcc>
  <rcc rId="4374" sId="1" numFmtId="4">
    <oc r="G212">
      <v>130.69999999999999</v>
    </oc>
    <nc r="G212">
      <v>154.69999999999999</v>
    </nc>
  </rcc>
  <rcc rId="4375" sId="1" numFmtId="4">
    <oc r="G213">
      <v>434.2</v>
    </oc>
    <nc r="G213">
      <v>516.45000000000005</v>
    </nc>
  </rcc>
  <rcv guid="{F3937C05-AF36-47B9-8638-B7F3F20947C6}" action="delete"/>
  <rdn rId="0" localSheetId="1" customView="1" name="Z_F3937C05_AF36_47B9_8638_B7F3F20947C6_.wvu.PrintArea" hidden="1" oldHidden="1">
    <formula>Муниц.программы!$A$1:$G$434</formula>
    <oldFormula>Муниц.программы!$A$1:$G$434</oldFormula>
  </rdn>
  <rdn rId="0" localSheetId="1" customView="1" name="Z_F3937C05_AF36_47B9_8638_B7F3F20947C6_.wvu.FilterData" hidden="1" oldHidden="1">
    <formula>Муниц.программы!$A$20:$G$459</formula>
    <oldFormula>Муниц.программы!$A$20:$G$459</oldFormula>
  </rdn>
  <rcv guid="{F3937C05-AF36-47B9-8638-B7F3F20947C6}" action="add"/>
</revisions>
</file>

<file path=xl/revisions/revisionLog1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17" sId="1">
    <oc r="G179">
      <f>G180+G188+G186</f>
    </oc>
    <nc r="G179">
      <f>G180+G188+G186+G182+G185</f>
    </nc>
  </rcc>
  <rcc rId="6418" sId="1" numFmtId="4">
    <oc r="G189">
      <v>13421.9</v>
    </oc>
    <nc r="G189">
      <v>14437.22</v>
    </nc>
  </rcc>
  <rcc rId="6419" sId="1">
    <oc r="A205" t="inlineStr">
      <is>
        <t>Софинансирование на предоставление социальных выплат молодым семьям на приобретение (строительство) жилья в рамках основного мероприятия "Обеспечение жильем молодых семей" государственной программы Российской Федерации "Обеспечение доступным и комфортным жильем и коммунальными услугами граждан Российской Федерации" на 2020 год</t>
      </is>
    </oc>
    <nc r="A205" t="inlineStr">
      <is>
        <t>Софинансирование на предоставление социальных выплат молодым семьям на приобретение (строительство) жилья в рамках основного мероприятия "Обеспечение жильем молодых семей" государственной программы Российской Федерации "Обеспечение доступным и комфортным жильем и коммунальными услугами граждан Российской Федерации" на 2025 год</t>
      </is>
    </nc>
  </rcc>
  <rcc rId="6420" sId="1" numFmtId="4">
    <oc r="G215">
      <v>157463.1</v>
    </oc>
    <nc r="G215">
      <v>169860.7</v>
    </nc>
  </rcc>
  <rcc rId="6421" sId="1" numFmtId="4">
    <oc r="G230">
      <v>304828.7</v>
    </oc>
    <nc r="G230">
      <v>309984.40000000002</v>
    </nc>
  </rcc>
  <rcc rId="6422" sId="1" numFmtId="4">
    <oc r="G232">
      <v>5565.8</v>
    </oc>
    <nc r="G232">
      <v>5374.8</v>
    </nc>
  </rcc>
  <rcc rId="6423" sId="1" numFmtId="4">
    <oc r="G234">
      <v>84836.713889999999</v>
    </oc>
    <nc r="G234">
      <v>82388.381890000004</v>
    </nc>
  </rcc>
  <rcc rId="6424" sId="1" numFmtId="4">
    <oc r="G238">
      <v>155162.79999999999</v>
    </oc>
    <nc r="G238">
      <v>178005.6</v>
    </nc>
  </rcc>
  <rcc rId="6425" sId="1" numFmtId="4">
    <oc r="G240">
      <v>20385.5</v>
    </oc>
    <nc r="G240">
      <v>27972.7</v>
    </nc>
  </rcc>
</revisions>
</file>

<file path=xl/revisions/revisionLog1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26" sId="1" numFmtId="4">
    <oc r="G260">
      <v>1342.4839999999999</v>
    </oc>
    <nc r="G260">
      <v>2009.856</v>
    </nc>
  </rcc>
  <rcc rId="6427" sId="1" numFmtId="4">
    <oc r="G264">
      <v>23212.3</v>
    </oc>
    <nc r="G264">
      <v>23814.3</v>
    </nc>
  </rcc>
  <rcc rId="6428" sId="1" numFmtId="4">
    <oc r="G271">
      <v>6191</v>
    </oc>
    <nc r="G271">
      <v>2146.5364</v>
    </nc>
  </rcc>
</revisions>
</file>

<file path=xl/revisions/revisionLog1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429" sId="1" ref="A272:XFD272" action="insertRow"/>
  <rcc rId="6430" sId="1">
    <nc r="B272" t="inlineStr">
      <is>
        <t>10401 73050</t>
      </is>
    </nc>
  </rcc>
  <rcc rId="6431" sId="1">
    <nc r="C272" t="inlineStr">
      <is>
        <t>612</t>
      </is>
    </nc>
  </rcc>
  <rcc rId="6432" sId="1" numFmtId="30">
    <nc r="D272">
      <v>969</v>
    </nc>
  </rcc>
  <rcc rId="6433" sId="1">
    <nc r="E272" t="inlineStr">
      <is>
        <t>07</t>
      </is>
    </nc>
  </rcc>
  <rcc rId="6434" sId="1">
    <nc r="F272" t="inlineStr">
      <is>
        <t>07</t>
      </is>
    </nc>
  </rcc>
  <rcc rId="6435" sId="1" numFmtId="4">
    <nc r="G272">
      <v>2304.3636000000001</v>
    </nc>
  </rcc>
  <rcc rId="6436" sId="1">
    <nc r="A272" t="inlineStr">
      <is>
        <t>Субсидии бюджетным учреждениям на иные цели</t>
      </is>
    </nc>
  </rcc>
  <rcc rId="6437" sId="1">
    <oc r="G270">
      <f>SUM(G271)</f>
    </oc>
    <nc r="G270">
      <f>SUM(G271:G272)</f>
    </nc>
  </rcc>
  <rrc rId="6438" sId="1" ref="A275:XFD275" action="insertRow"/>
  <rcc rId="6439" sId="1">
    <nc r="B275" t="inlineStr">
      <is>
        <t>10401 73140</t>
      </is>
    </nc>
  </rcc>
  <rcc rId="6440" sId="1">
    <nc r="C275" t="inlineStr">
      <is>
        <t>612</t>
      </is>
    </nc>
  </rcc>
  <rcc rId="6441" sId="1">
    <nc r="A275" t="inlineStr">
      <is>
        <t>Субсидии бюджетным учреждениям на иные цели</t>
      </is>
    </nc>
  </rcc>
  <rcc rId="6442" sId="1" numFmtId="30">
    <nc r="D275">
      <v>969</v>
    </nc>
  </rcc>
  <rcc rId="6443" sId="1">
    <nc r="E275" t="inlineStr">
      <is>
        <t>07</t>
      </is>
    </nc>
  </rcc>
  <rcc rId="6444" sId="1">
    <nc r="F275" t="inlineStr">
      <is>
        <t>07</t>
      </is>
    </nc>
  </rcc>
  <rcc rId="6445" sId="1" numFmtId="4">
    <nc r="G275">
      <v>1548.5652</v>
    </nc>
  </rcc>
  <rcc rId="6446" sId="1" numFmtId="4">
    <oc r="G274">
      <v>7002.5</v>
    </oc>
    <nc r="G274">
      <v>7028.3347999999996</v>
    </nc>
  </rcc>
  <rcc rId="6447" sId="1">
    <oc r="G273">
      <f>G274</f>
    </oc>
    <nc r="G273">
      <f>G274+G275</f>
    </nc>
  </rcc>
  <rcc rId="6448" sId="1" numFmtId="4">
    <oc r="G277">
      <v>71.349999999999994</v>
    </oc>
    <nc r="G277">
      <v>51.23</v>
    </nc>
  </rcc>
  <rcc rId="6449" sId="1" numFmtId="4">
    <oc r="G278">
      <v>21.55</v>
    </oc>
    <nc r="G278">
      <v>15</v>
    </nc>
  </rcc>
  <rfmt sheetId="1" sqref="G278">
    <dxf>
      <fill>
        <patternFill>
          <bgColor rgb="FFFFFF00"/>
        </patternFill>
      </fill>
    </dxf>
  </rfmt>
</revisions>
</file>

<file path=xl/revisions/revisionLog1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50" sId="1" numFmtId="4">
    <oc r="G278">
      <v>15</v>
    </oc>
    <nc r="G278">
      <v>15.47</v>
    </nc>
  </rcc>
  <rfmt sheetId="1" sqref="G278">
    <dxf>
      <fill>
        <patternFill patternType="none">
          <bgColor auto="1"/>
        </patternFill>
      </fill>
    </dxf>
  </rfmt>
  <rcc rId="6451" sId="1" numFmtId="4">
    <oc r="G280">
      <v>80.644999999999996</v>
    </oc>
    <nc r="G280">
      <v>98.85</v>
    </nc>
  </rcc>
  <rcc rId="6452" sId="1" numFmtId="4">
    <oc r="G281">
      <v>24.355</v>
    </oc>
    <nc r="G281">
      <v>29.85</v>
    </nc>
  </rcc>
  <rcc rId="6453" sId="1" numFmtId="4">
    <oc r="G293">
      <v>1249.9000000000001</v>
    </oc>
    <nc r="G293">
      <v>1673.498</v>
    </nc>
  </rcc>
</revisions>
</file>

<file path=xl/revisions/revisionLog1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54" sId="1" numFmtId="4">
    <oc r="G294">
      <v>5300.3980000000001</v>
    </oc>
    <nc r="G294">
      <v>5434.66</v>
    </nc>
  </rcc>
</revisions>
</file>

<file path=xl/revisions/revisionLog1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455" sId="1" ref="A318:XFD318" action="insertRow"/>
  <rfmt sheetId="1" sqref="A318:G318">
    <dxf>
      <fill>
        <patternFill patternType="none">
          <bgColor auto="1"/>
        </patternFill>
      </fill>
    </dxf>
  </rfmt>
  <rrc rId="6456" sId="1" ref="A319:XFD319" action="insertRow"/>
  <rcc rId="6457" sId="1">
    <nc r="A318" t="inlineStr">
      <is>
        <t>Премирование победителей и призеров республиканского конкурса "Лучшее территориальное общественное самоуправление"</t>
      </is>
    </nc>
  </rcc>
  <rfmt sheetId="1" sqref="A318" start="0" length="2147483647">
    <dxf>
      <font>
        <b val="0"/>
      </font>
    </dxf>
  </rfmt>
  <rfmt sheetId="1" sqref="A318" start="0" length="2147483647">
    <dxf>
      <font>
        <i/>
      </font>
    </dxf>
  </rfmt>
  <rcc rId="6458" sId="1" odxf="1" dxf="1">
    <nc r="A319" t="inlineStr">
      <is>
        <t>Иные межбюджетные трансферты</t>
      </is>
    </nc>
    <odxf>
      <font>
        <b/>
        <name val="Times New Roman"/>
        <family val="1"/>
      </font>
      <fill>
        <patternFill patternType="none">
          <bgColor indexed="65"/>
        </patternFill>
      </fill>
      <alignment horizontal="general"/>
      <border outline="0">
        <left/>
        <right/>
        <top/>
        <bottom/>
      </border>
    </odxf>
    <ndxf>
      <font>
        <b val="0"/>
        <name val="Times New Roman"/>
        <family val="1"/>
      </font>
      <fill>
        <patternFill patternType="solid">
          <bgColor theme="0"/>
        </patternFill>
      </fill>
      <alignment horizontal="left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A318:G319">
    <dxf>
      <fill>
        <patternFill>
          <bgColor rgb="FFFF0000"/>
        </patternFill>
      </fill>
    </dxf>
  </rfmt>
</revisions>
</file>

<file path=xl/revisions/revisionLog1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318:G319">
    <dxf>
      <fill>
        <patternFill>
          <bgColor rgb="FFFFFF00"/>
        </patternFill>
      </fill>
    </dxf>
  </rfmt>
  <rfmt sheetId="1" sqref="A318:G319">
    <dxf>
      <fill>
        <patternFill patternType="none">
          <bgColor auto="1"/>
        </patternFill>
      </fill>
    </dxf>
  </rfmt>
  <rrc rId="6459" sId="1" ref="A318:XFD318" action="insertRow"/>
  <rfmt sheetId="1" sqref="A318:G318">
    <dxf>
      <fill>
        <patternFill patternType="none">
          <bgColor auto="1"/>
        </patternFill>
      </fill>
    </dxf>
  </rfmt>
  <rrc rId="6460" sId="1" ref="A318:XFD318" action="deleteRow">
    <rfmt sheetId="1" xfDxf="1" sqref="A318:XFD318" start="0" length="0">
      <dxf>
        <font>
          <name val="Times New Roman CYR"/>
          <family val="1"/>
        </font>
        <alignment wrapText="1"/>
      </dxf>
    </rfmt>
    <rfmt sheetId="1" sqref="A318" start="0" length="0">
      <dxf>
        <font>
          <b/>
          <name val="Times New Roman"/>
          <family val="1"/>
        </font>
      </dxf>
    </rfmt>
    <rfmt sheetId="1" sqref="B318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18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18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18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18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18" start="0" length="0">
      <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6461" sId="1">
    <nc r="B318" t="inlineStr">
      <is>
        <t>1</t>
      </is>
    </nc>
  </rcc>
  <rrc rId="6462" sId="1" ref="A318:XFD318" action="deleteRow">
    <rfmt sheetId="1" xfDxf="1" sqref="A318:XFD318" start="0" length="0">
      <dxf>
        <font>
          <name val="Times New Roman CYR"/>
          <family val="1"/>
        </font>
        <alignment wrapText="1"/>
      </dxf>
    </rfmt>
    <rcc rId="0" sId="1" dxf="1">
      <nc r="A318" t="inlineStr">
        <is>
          <t>Премирование победителей и призеров республиканского конкурса "Лучшее территориальное общественное самоуправление"</t>
        </is>
      </nc>
      <ndxf>
        <font>
          <i/>
          <name val="Times New Roman"/>
          <family val="1"/>
        </font>
      </ndxf>
    </rcc>
    <rcc rId="0" sId="1" dxf="1">
      <nc r="B318" t="inlineStr">
        <is>
          <t>1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318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18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18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18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18" start="0" length="0">
      <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463" sId="1" ref="A318:XFD318" action="deleteRow">
    <rfmt sheetId="1" xfDxf="1" sqref="A318:XFD318" start="0" length="0">
      <dxf>
        <font>
          <name val="Times New Roman CYR"/>
          <family val="1"/>
        </font>
        <alignment wrapText="1"/>
      </dxf>
    </rfmt>
    <rcc rId="0" sId="1" dxf="1">
      <nc r="A318" t="inlineStr">
        <is>
          <t>Иные межбюджетные трансферты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318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18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18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18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18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18" start="0" length="0">
      <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464" sId="1" ref="A319:XFD319" action="insertRow"/>
  <rrc rId="6465" sId="1" ref="A319:XFD319" action="insertRow"/>
  <rcc rId="6466" sId="1" odxf="1" dxf="1">
    <nc r="A319" t="inlineStr">
      <is>
        <t>Награждение победителей и призеров республиканского конкурса "Лучшее территориальное общественное самоуправление"</t>
      </is>
    </nc>
    <odxf>
      <font>
        <name val="Times New Roman"/>
        <family val="1"/>
      </font>
      <fill>
        <patternFill patternType="solid">
          <bgColor indexed="9"/>
        </patternFill>
      </fill>
    </odxf>
    <ndxf>
      <font>
        <color indexed="8"/>
        <name val="Times New Roman"/>
        <family val="1"/>
      </font>
      <fill>
        <patternFill patternType="none">
          <bgColor indexed="65"/>
        </patternFill>
      </fill>
    </ndxf>
  </rcc>
  <rcc rId="6467" sId="1">
    <nc r="B319" t="inlineStr">
      <is>
        <t>14001 74030</t>
      </is>
    </nc>
  </rcc>
  <rcc rId="6468" sId="1">
    <nc r="D319" t="inlineStr">
      <is>
        <t>968</t>
      </is>
    </nc>
  </rcc>
  <rcc rId="6469" sId="1">
    <nc r="E319" t="inlineStr">
      <is>
        <t>14</t>
      </is>
    </nc>
  </rcc>
  <rcc rId="6470" sId="1">
    <nc r="F319" t="inlineStr">
      <is>
        <t>03</t>
      </is>
    </nc>
  </rcc>
  <rcc rId="6471" sId="1" odxf="1" dxf="1">
    <nc r="A320" t="inlineStr">
      <is>
        <t>Иные межбюджетные трансферты</t>
      </is>
    </nc>
    <odxf>
      <font>
        <i/>
        <name val="Times New Roman"/>
        <family val="1"/>
      </font>
      <fill>
        <patternFill patternType="solid">
          <bgColor indexed="9"/>
        </patternFill>
      </fill>
    </odxf>
    <ndxf>
      <font>
        <i val="0"/>
        <color indexed="8"/>
        <name val="Times New Roman"/>
        <family val="1"/>
      </font>
      <fill>
        <patternFill patternType="none">
          <bgColor indexed="65"/>
        </patternFill>
      </fill>
    </ndxf>
  </rcc>
  <rcc rId="6472" sId="1" odxf="1" dxf="1">
    <nc r="B320" t="inlineStr">
      <is>
        <t>14001 74030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6473" sId="1" odxf="1" dxf="1">
    <nc r="C320" t="inlineStr">
      <is>
        <t>540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6474" sId="1" odxf="1" dxf="1">
    <nc r="D320" t="inlineStr">
      <is>
        <t>968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6475" sId="1" odxf="1" dxf="1">
    <nc r="E320" t="inlineStr">
      <is>
        <t>14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6476" sId="1" odxf="1" dxf="1">
    <nc r="F320" t="inlineStr">
      <is>
        <t>03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6477" sId="1" numFmtId="4">
    <nc r="G320">
      <v>7445</v>
    </nc>
  </rcc>
  <rfmt sheetId="1" sqref="G320" start="0" length="2147483647">
    <dxf>
      <font>
        <i val="0"/>
      </font>
    </dxf>
  </rfmt>
  <rcc rId="6478" sId="1">
    <nc r="G319">
      <f>G320</f>
    </nc>
  </rcc>
  <rcc rId="6479" sId="1">
    <oc r="G318">
      <f>G321</f>
    </oc>
    <nc r="G318">
      <f>G321+G319</f>
    </nc>
  </rcc>
  <rcc rId="6480" sId="1" numFmtId="4">
    <oc r="G326">
      <v>30</v>
    </oc>
    <nc r="G326">
      <v>70</v>
    </nc>
  </rcc>
  <rcc rId="6481" sId="1" numFmtId="4">
    <oc r="G359">
      <f>400</f>
    </oc>
    <nc r="G359">
      <v>800</v>
    </nc>
  </rcc>
  <rcc rId="6482" sId="1" numFmtId="4">
    <oc r="G366">
      <v>1475546.1766299999</v>
    </oc>
    <nc r="G366">
      <v>1566305.2007299999</v>
    </nc>
  </rcc>
  <rcc rId="6483" sId="1" odxf="1" dxf="1">
    <oc r="A62" t="inlineStr">
      <is>
        <t>Прочая закупка товаров, работ и услуг</t>
      </is>
    </oc>
    <nc r="A62" t="inlineStr">
      <is>
        <t>Субсидии автономным учреждениям на иные цели</t>
      </is>
    </nc>
    <odxf>
      <alignment vertical="top"/>
    </odxf>
    <ndxf>
      <alignment vertical="center"/>
    </ndxf>
  </rcc>
</revisions>
</file>

<file path=xl/revisions/revisionLog1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84" sId="1" numFmtId="4">
    <oc r="G366">
      <v>1566305.2007299999</v>
    </oc>
    <nc r="G366">
      <v>1567610.9477299999</v>
    </nc>
  </rcc>
  <rcc rId="6485" sId="1" numFmtId="4">
    <oc r="G126">
      <v>10449.620000000001</v>
    </oc>
    <nc r="G126">
      <v>10900.89</v>
    </nc>
  </rcc>
  <rcc rId="6486" sId="1" numFmtId="4">
    <oc r="G136">
      <v>14456.42</v>
    </oc>
    <nc r="G136">
      <v>15080.72</v>
    </nc>
  </rcc>
  <rrc rId="6487" sId="1" ref="A123:XFD123" action="insertRow"/>
  <rrc rId="6488" sId="1" ref="A123:XFD123" action="insertRow"/>
  <rcc rId="6489" sId="1" odxf="1" dxf="1">
    <nc r="A123" t="inlineStr">
      <is>
        <t>Поддержка отрасли культуры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490" sId="1" odxf="1" dxf="1">
    <nc r="A124" t="inlineStr">
      <is>
        <t>Субсидии бюджетным учреждениям на иные цели</t>
      </is>
    </nc>
    <odxf>
      <alignment vertical="top"/>
    </odxf>
    <ndxf>
      <alignment vertical="center"/>
    </ndxf>
  </rcc>
  <rcc rId="6491" sId="1">
    <nc r="B123" t="inlineStr">
      <is>
        <t>08101 L5190</t>
      </is>
    </nc>
  </rcc>
  <rfmt sheetId="1" sqref="B123" start="0" length="2147483647">
    <dxf>
      <font>
        <i/>
      </font>
    </dxf>
  </rfmt>
  <rcc rId="6492" sId="1">
    <nc r="B124" t="inlineStr">
      <is>
        <t>08101 L5190</t>
      </is>
    </nc>
  </rcc>
  <rcc rId="6493" sId="1">
    <nc r="C124" t="inlineStr">
      <is>
        <t>612</t>
      </is>
    </nc>
  </rcc>
  <rcc rId="6494" sId="1">
    <nc r="D124" t="inlineStr">
      <is>
        <t>973</t>
      </is>
    </nc>
  </rcc>
  <rcc rId="6495" sId="1">
    <nc r="E124" t="inlineStr">
      <is>
        <t>08</t>
      </is>
    </nc>
  </rcc>
  <rcc rId="6496" sId="1">
    <nc r="F124" t="inlineStr">
      <is>
        <t>01</t>
      </is>
    </nc>
  </rcc>
  <rcc rId="6497" sId="1">
    <nc r="D123" t="inlineStr">
      <is>
        <t>973</t>
      </is>
    </nc>
  </rcc>
  <rcc rId="6498" sId="1">
    <nc r="E123" t="inlineStr">
      <is>
        <t>08</t>
      </is>
    </nc>
  </rcc>
  <rcc rId="6499" sId="1">
    <nc r="F123" t="inlineStr">
      <is>
        <t>01</t>
      </is>
    </nc>
  </rcc>
  <rfmt sheetId="1" sqref="D123:F123" start="0" length="2147483647">
    <dxf>
      <font>
        <i/>
      </font>
    </dxf>
  </rfmt>
  <rcc rId="6500" sId="1" numFmtId="4">
    <nc r="G124">
      <v>230.17699999999999</v>
    </nc>
  </rcc>
  <rcc rId="6501" sId="1">
    <nc r="G123">
      <f>G124</f>
    </nc>
  </rcc>
  <rfmt sheetId="1" sqref="G123" start="0" length="2147483647">
    <dxf>
      <font>
        <i/>
      </font>
    </dxf>
  </rfmt>
  <rcc rId="6502" sId="1">
    <oc r="G120">
      <f>G121+G127+G125</f>
    </oc>
    <nc r="G120">
      <f>G121+G127+G125+G123</f>
    </nc>
  </rcc>
  <rcc rId="6503" sId="1">
    <oc r="G147">
      <f>G148+G153+G152</f>
    </oc>
    <nc r="G147">
      <f>G148+G153</f>
    </nc>
  </rcc>
</revisions>
</file>

<file path=xl/revisions/revisionLog1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04" sId="1" numFmtId="4">
    <oc r="G41">
      <v>6087.3</v>
    </oc>
    <nc r="G41">
      <v>6847.5</v>
    </nc>
  </rcc>
  <rcc rId="6505" sId="1" numFmtId="4">
    <oc r="G43">
      <v>1838.3</v>
    </oc>
    <nc r="G43">
      <v>2063</v>
    </nc>
  </rcc>
  <rcc rId="6506" sId="1" numFmtId="4">
    <oc r="G45">
      <v>470.96019999999999</v>
    </oc>
    <nc r="G45">
      <v>290.96019999999999</v>
    </nc>
  </rcc>
  <rcc rId="6507" sId="1" numFmtId="4">
    <oc r="G53">
      <v>3100</v>
    </oc>
    <nc r="G53">
      <v>31080</v>
    </nc>
  </rcc>
  <rcc rId="6508" sId="1" numFmtId="4">
    <oc r="G67">
      <v>5337.7</v>
    </oc>
    <nc r="G67">
      <v>5924.8</v>
    </nc>
  </rcc>
  <rcc rId="6509" sId="1" numFmtId="4">
    <oc r="G69">
      <v>1612</v>
    </oc>
    <nc r="G69">
      <v>1786.7</v>
    </nc>
  </rcc>
  <rcc rId="6510" sId="1" numFmtId="4">
    <oc r="G122">
      <v>8595.5</v>
    </oc>
    <nc r="G122">
      <v>7495.5</v>
    </nc>
  </rcc>
  <rrc rId="6511" sId="1" ref="A127:XFD127" action="insertRow"/>
  <rrc rId="6512" sId="1" ref="A127:XFD127" action="insertRow"/>
  <rcc rId="6513" sId="1">
    <oc r="A123" t="inlineStr">
      <is>
        <t>Поддержка отрасли культуры</t>
      </is>
    </oc>
    <nc r="A123" t="inlineStr">
      <is>
        <t xml:space="preserve"> Поддержка отрасли культуры (Комплектование книжных фондов библиотек муниципальных образований и государственных библиотек городов Москвы и Санкт-Петербурга)	</t>
      </is>
    </nc>
  </rcc>
  <rcc rId="6514" sId="1" odxf="1" dxf="1">
    <nc r="A127" t="inlineStr">
      <is>
        <t>Исполнение расходных обязательств муниципальных районов (городских округов)</t>
      </is>
    </nc>
    <ndxf>
      <font>
        <i/>
        <name val="Times New Roman"/>
        <family val="1"/>
      </font>
      <alignment vertical="top"/>
    </ndxf>
  </rcc>
  <rcc rId="6515" sId="1" odxf="1" dxf="1">
    <nc r="A128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  <odxf>
      <alignment vertical="center"/>
    </odxf>
    <ndxf>
      <alignment vertical="top"/>
    </ndxf>
  </rcc>
  <rcc rId="6516" sId="1" odxf="1" dxf="1">
    <nc r="B127" t="inlineStr">
      <is>
        <t>08101 S2160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C127" start="0" length="0">
    <dxf>
      <font>
        <i/>
        <name val="Times New Roman"/>
        <family val="1"/>
      </font>
    </dxf>
  </rfmt>
  <rcc rId="6517" sId="1" odxf="1" dxf="1">
    <nc r="D127" t="inlineStr">
      <is>
        <t>973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518" sId="1" odxf="1" dxf="1">
    <nc r="E127" t="inlineStr">
      <is>
        <t>08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519" sId="1" odxf="1" dxf="1">
    <nc r="F127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520" sId="1">
    <nc r="B128" t="inlineStr">
      <is>
        <t>08101 S2160</t>
      </is>
    </nc>
  </rcc>
  <rcc rId="6521" sId="1">
    <nc r="C128" t="inlineStr">
      <is>
        <t>611</t>
      </is>
    </nc>
  </rcc>
  <rcc rId="6522" sId="1">
    <nc r="D128" t="inlineStr">
      <is>
        <t>973</t>
      </is>
    </nc>
  </rcc>
  <rcc rId="6523" sId="1">
    <nc r="E128" t="inlineStr">
      <is>
        <t>08</t>
      </is>
    </nc>
  </rcc>
  <rcc rId="6524" sId="1">
    <nc r="F128" t="inlineStr">
      <is>
        <t>01</t>
      </is>
    </nc>
  </rcc>
  <rcc rId="6525" sId="1" numFmtId="4">
    <nc r="G128">
      <v>1300</v>
    </nc>
  </rcc>
  <rcc rId="6526" sId="1">
    <nc r="G127">
      <f>G128</f>
    </nc>
  </rcc>
  <rfmt sheetId="1" sqref="G127" start="0" length="2147483647">
    <dxf>
      <font>
        <i/>
      </font>
    </dxf>
  </rfmt>
  <rcc rId="6527" sId="1">
    <oc r="G120">
      <f>G121+G129+G125+G123</f>
    </oc>
    <nc r="G120">
      <f>G121+G129+G125+G123+G127</f>
    </nc>
  </rcc>
  <rcc rId="6528" sId="1" numFmtId="4">
    <oc r="G134">
      <v>13981.68785</v>
    </oc>
    <nc r="G134">
      <v>12681.68785</v>
    </nc>
  </rcc>
  <rrc rId="6529" sId="1" ref="A139:XFD139" action="insertRow"/>
  <rrc rId="6530" sId="1" ref="A139:XFD139" action="insertRow"/>
  <rcc rId="6531" sId="1" odxf="1" dxf="1">
    <nc r="A139" t="inlineStr">
      <is>
        <t>Исполнение расходных обязательств муниципальных районов (городских округов)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532" sId="1" odxf="1" dxf="1">
    <nc r="B139" t="inlineStr">
      <is>
        <t>08201 S2160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C139" start="0" length="0">
    <dxf>
      <font>
        <i/>
        <name val="Times New Roman"/>
        <family val="1"/>
      </font>
    </dxf>
  </rfmt>
  <rcc rId="6533" sId="1" odxf="1" dxf="1">
    <nc r="D139" t="inlineStr">
      <is>
        <t>973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534" sId="1" odxf="1" dxf="1">
    <nc r="E139" t="inlineStr">
      <is>
        <t xml:space="preserve">08 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535" sId="1" odxf="1" dxf="1">
    <nc r="F139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536" sId="1">
    <nc r="A140" t="inlineStr">
      <is>
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</rcc>
  <rcc rId="6537" sId="1">
    <nc r="B140" t="inlineStr">
      <is>
        <t>08201 S2160</t>
      </is>
    </nc>
  </rcc>
  <rcc rId="6538" sId="1">
    <nc r="C140" t="inlineStr">
      <is>
        <t>621</t>
      </is>
    </nc>
  </rcc>
  <rcc rId="6539" sId="1">
    <nc r="D140" t="inlineStr">
      <is>
        <t>973</t>
      </is>
    </nc>
  </rcc>
  <rcc rId="6540" sId="1">
    <nc r="E140" t="inlineStr">
      <is>
        <t>08</t>
      </is>
    </nc>
  </rcc>
  <rcc rId="6541" sId="1">
    <nc r="F140" t="inlineStr">
      <is>
        <t>01</t>
      </is>
    </nc>
  </rcc>
  <rcc rId="6542" sId="1" numFmtId="4">
    <nc r="G140">
      <v>3400</v>
    </nc>
  </rcc>
  <rcc rId="6543" sId="1">
    <nc r="G139">
      <f>G140</f>
    </nc>
  </rcc>
  <rfmt sheetId="1" sqref="G139" start="0" length="2147483647">
    <dxf>
      <font>
        <i/>
      </font>
    </dxf>
  </rfmt>
  <rcc rId="6544" sId="1">
    <oc r="G132">
      <f>G141+G133+G135+G137</f>
    </oc>
    <nc r="G132">
      <f>G141+G133+G135+G137+G139</f>
    </nc>
  </rcc>
  <rcc rId="6545" sId="1" numFmtId="4">
    <oc r="G146">
      <v>14586.596</v>
    </oc>
    <nc r="G146">
      <v>12586.596</v>
    </nc>
  </rcc>
  <rrc rId="6546" sId="1" ref="A149:XFD149" action="insertRow"/>
  <rrc rId="6547" sId="1" ref="A149:XFD149" action="insertRow"/>
  <rcc rId="6548" sId="1" odxf="1" dxf="1">
    <nc r="A149" t="inlineStr">
      <is>
        <t>Исполнение расходных обязательств муниципальных районов (городских округов)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B149" start="0" length="0">
    <dxf>
      <font>
        <i/>
        <name val="Times New Roman"/>
        <family val="1"/>
      </font>
    </dxf>
  </rfmt>
  <rfmt sheetId="1" sqref="C149" start="0" length="0">
    <dxf>
      <font>
        <i/>
        <name val="Times New Roman"/>
        <family val="1"/>
      </font>
    </dxf>
  </rfmt>
  <rcc rId="6549" sId="1" odxf="1" dxf="1">
    <nc r="D149" t="inlineStr">
      <is>
        <t>973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550" sId="1" odxf="1" dxf="1">
    <nc r="E149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551" sId="1" odxf="1" dxf="1">
    <nc r="F149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552" sId="1">
    <nc r="A150" t="inlineStr">
      <is>
        <t>Субсидии автономным учреждениям на финансовое обеспечение государственного (муниципального) задания на оказание государственных (муниципальных) услуг (выполнение работ)</t>
      </is>
    </nc>
  </rcc>
  <rcc rId="6553" sId="1">
    <nc r="B150" t="inlineStr">
      <is>
        <t>08301 S2160</t>
      </is>
    </nc>
  </rcc>
  <rcc rId="6554" sId="1">
    <nc r="C150" t="inlineStr">
      <is>
        <t>621</t>
      </is>
    </nc>
  </rcc>
  <rcc rId="6555" sId="1">
    <nc r="D150" t="inlineStr">
      <is>
        <t>973</t>
      </is>
    </nc>
  </rcc>
  <rcc rId="6556" sId="1">
    <nc r="E150" t="inlineStr">
      <is>
        <t>07</t>
      </is>
    </nc>
  </rcc>
  <rcc rId="6557" sId="1">
    <nc r="F150" t="inlineStr">
      <is>
        <t>03</t>
      </is>
    </nc>
  </rcc>
  <rcc rId="6558" sId="1">
    <nc r="B149" t="inlineStr">
      <is>
        <t>08301 S2160</t>
      </is>
    </nc>
  </rcc>
  <rcc rId="6559" sId="1" numFmtId="4">
    <nc r="G150">
      <v>4100</v>
    </nc>
  </rcc>
  <rcc rId="6560" sId="1">
    <nc r="G149">
      <f>G150</f>
    </nc>
  </rcc>
  <rfmt sheetId="1" sqref="G149" start="0" length="2147483647">
    <dxf>
      <font>
        <b/>
      </font>
    </dxf>
  </rfmt>
  <rfmt sheetId="1" sqref="G149" start="0" length="2147483647">
    <dxf>
      <font>
        <b val="0"/>
      </font>
    </dxf>
  </rfmt>
  <rfmt sheetId="1" sqref="G149" start="0" length="2147483647">
    <dxf>
      <font>
        <i/>
      </font>
    </dxf>
  </rfmt>
  <rcc rId="6561" sId="1">
    <oc r="G144">
      <f>G145+G147+G151</f>
    </oc>
    <nc r="G144">
      <f>G145+G147+G151+G149</f>
    </nc>
  </rcc>
  <rcc rId="6562" sId="1" numFmtId="4">
    <oc r="G161">
      <v>826.5</v>
    </oc>
    <nc r="G161">
      <v>903.3</v>
    </nc>
  </rcc>
  <rcc rId="6563" sId="1" numFmtId="4">
    <oc r="G162">
      <v>249.6</v>
    </oc>
    <nc r="G162">
      <v>272.8</v>
    </nc>
  </rcc>
  <rcc rId="6564" sId="1" numFmtId="4">
    <oc r="G164">
      <v>8196.5</v>
    </oc>
    <nc r="G164">
      <v>8119.7</v>
    </nc>
  </rcc>
  <rcc rId="6565" sId="1" numFmtId="4">
    <oc r="G166">
      <v>2475.4</v>
    </oc>
    <nc r="G166">
      <v>2452.1999999999998</v>
    </nc>
  </rcc>
  <rcc rId="6566" sId="1">
    <oc r="G163">
      <f>SUM(G164:G170)</f>
    </oc>
    <nc r="G163">
      <f>SUM(G164:G170)</f>
    </nc>
  </rcc>
  <rrc rId="6567" sId="1" ref="A171:XFD171" action="insertRow"/>
  <rrc rId="6568" sId="1" ref="A171:XFD171" action="insertRow"/>
  <rrc rId="6569" sId="1" ref="A171:XFD171" action="insertRow"/>
  <rcc rId="6570" sId="1" odxf="1" dxf="1">
    <nc r="A171" t="inlineStr">
      <is>
        <t>Исполнение расходных обязательств муниципальных районов (городских округов)</t>
      </is>
    </nc>
    <odxf>
      <font>
        <i val="0"/>
        <color indexed="8"/>
        <name val="Times New Roman"/>
        <family val="1"/>
      </font>
    </odxf>
    <ndxf>
      <font>
        <i/>
        <color indexed="8"/>
        <name val="Times New Roman"/>
        <family val="1"/>
      </font>
    </ndxf>
  </rcc>
  <rcc rId="6571" sId="1" odxf="1" dxf="1">
    <nc r="B171" t="inlineStr">
      <is>
        <t>08402S2160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C171" start="0" length="0">
    <dxf>
      <font>
        <i/>
        <name val="Times New Roman"/>
        <family val="1"/>
      </font>
    </dxf>
  </rfmt>
  <rcc rId="6572" sId="1" odxf="1" dxf="1">
    <nc r="D171" t="inlineStr">
      <is>
        <t>973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573" sId="1" odxf="1" dxf="1">
    <nc r="E171" t="inlineStr">
      <is>
        <t>08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574" sId="1" odxf="1" dxf="1">
    <nc r="F171" t="inlineStr">
      <is>
        <t>04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575" sId="1" odxf="1" dxf="1">
    <nc r="A172" t="inlineStr">
      <is>
        <t xml:space="preserve">Фонд оплаты труда учреждений </t>
      </is>
    </nc>
    <ndxf>
      <font>
        <color indexed="8"/>
        <name val="Times New Roman"/>
        <family val="1"/>
      </font>
      <fill>
        <patternFill patternType="none"/>
      </fill>
      <alignment vertical="top"/>
    </ndxf>
  </rcc>
  <rcc rId="6576" sId="1">
    <nc r="B172" t="inlineStr">
      <is>
        <t>08402S2160</t>
      </is>
    </nc>
  </rcc>
  <rcc rId="6577" sId="1">
    <nc r="C172" t="inlineStr">
      <is>
        <t>111</t>
      </is>
    </nc>
  </rcc>
  <rcc rId="6578" sId="1">
    <nc r="D172" t="inlineStr">
      <is>
        <t>973</t>
      </is>
    </nc>
  </rcc>
  <rcc rId="6579" sId="1">
    <nc r="E172" t="inlineStr">
      <is>
        <t>08</t>
      </is>
    </nc>
  </rcc>
  <rcc rId="6580" sId="1">
    <nc r="F172" t="inlineStr">
      <is>
        <t>04</t>
      </is>
    </nc>
  </rcc>
  <rcc rId="6581" sId="1" odxf="1" dxf="1">
    <nc r="A173" t="inlineStr">
      <is>
        <t>Взносы по обязательному социальному страхованию на выплаты по оплате труда работников и иные выплаты работникам  учреждений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6582" sId="1">
    <nc r="B173" t="inlineStr">
      <is>
        <t>08402S2160</t>
      </is>
    </nc>
  </rcc>
  <rcc rId="6583" sId="1">
    <nc r="C173" t="inlineStr">
      <is>
        <t>119</t>
      </is>
    </nc>
  </rcc>
  <rcc rId="6584" sId="1">
    <nc r="D173" t="inlineStr">
      <is>
        <t>973</t>
      </is>
    </nc>
  </rcc>
  <rcc rId="6585" sId="1">
    <nc r="E173" t="inlineStr">
      <is>
        <t>08</t>
      </is>
    </nc>
  </rcc>
  <rcc rId="6586" sId="1">
    <nc r="F173" t="inlineStr">
      <is>
        <t>04</t>
      </is>
    </nc>
  </rcc>
  <rcc rId="6587" sId="1" numFmtId="4">
    <nc r="G172">
      <v>1075.26</v>
    </nc>
  </rcc>
  <rcc rId="6588" sId="1" numFmtId="4">
    <nc r="G173">
      <v>324.74</v>
    </nc>
  </rcc>
  <rcc rId="6589" sId="1">
    <nc r="G171">
      <f>G172+G173</f>
    </nc>
  </rcc>
  <rfmt sheetId="1" sqref="G171" start="0" length="2147483647">
    <dxf>
      <font>
        <i/>
      </font>
    </dxf>
  </rfmt>
  <rcc rId="6590" sId="1">
    <oc r="G159">
      <f>G160+G163</f>
    </oc>
    <nc r="G159">
      <f>G160+G163+G171</f>
    </nc>
  </rcc>
  <rcc rId="6591" sId="1" numFmtId="4">
    <oc r="G183">
      <v>13570.17</v>
    </oc>
    <nc r="G183">
      <v>11570.17</v>
    </nc>
  </rcc>
  <rrc rId="6592" sId="1" ref="A184:XFD184" action="insertRow"/>
  <rrc rId="6593" sId="1" ref="A184:XFD184" action="insertRow"/>
  <rm rId="6594" sheetId="1" source="A184" destination="A185" sourceSheetId="1">
    <rfmt sheetId="1" sqref="A185" start="0" length="0">
      <dxf>
        <font>
          <sz val="10"/>
          <color auto="1"/>
          <name val="Times New Roman"/>
          <family val="1"/>
          <charset val="204"/>
          <scheme val="none"/>
        </font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cc rId="6595" sId="1" odxf="1" dxf="1">
    <nc r="A184" t="inlineStr">
      <is>
        <t>Исполнение расходных обязательств муниципальных районов (городских округов)</t>
      </is>
    </nc>
    <odxf>
      <font>
        <b/>
        <i val="0"/>
        <name val="Times New Roman CYR"/>
        <family val="1"/>
      </font>
      <alignment horizontal="general" vertical="top"/>
      <border outline="0">
        <left/>
        <right/>
        <top/>
        <bottom/>
      </border>
    </odxf>
    <ndxf>
      <font>
        <b val="0"/>
        <i/>
        <name val="Times New Roman"/>
        <family val="1"/>
      </font>
      <alignment horizontal="left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96" sId="1">
    <nc r="A185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</rcc>
  <rcc rId="6597" sId="1">
    <nc r="B184" t="inlineStr">
      <is>
        <t>09102 S2160</t>
      </is>
    </nc>
  </rcc>
  <rfmt sheetId="1" sqref="B184" start="0" length="2147483647">
    <dxf>
      <font>
        <i/>
      </font>
    </dxf>
  </rfmt>
  <rcc rId="6598" sId="1">
    <nc r="B185" t="inlineStr">
      <is>
        <t>09102 S2160</t>
      </is>
    </nc>
  </rcc>
  <rcc rId="6599" sId="1">
    <nc r="C185" t="inlineStr">
      <is>
        <t>621</t>
      </is>
    </nc>
  </rcc>
  <rcc rId="6600" sId="1">
    <nc r="D185" t="inlineStr">
      <is>
        <t>975</t>
      </is>
    </nc>
  </rcc>
  <rcc rId="6601" sId="1">
    <nc r="E185" t="inlineStr">
      <is>
        <t>11</t>
      </is>
    </nc>
  </rcc>
  <rcc rId="6602" sId="1">
    <nc r="F185" t="inlineStr">
      <is>
        <t>02</t>
      </is>
    </nc>
  </rcc>
  <rcc rId="6603" sId="1">
    <nc r="D184" t="inlineStr">
      <is>
        <t xml:space="preserve">975 </t>
      </is>
    </nc>
  </rcc>
  <rcc rId="6604" sId="1">
    <nc r="E184" t="inlineStr">
      <is>
        <t>11</t>
      </is>
    </nc>
  </rcc>
  <rcc rId="6605" sId="1">
    <nc r="F184" t="inlineStr">
      <is>
        <t>02</t>
      </is>
    </nc>
  </rcc>
  <rfmt sheetId="1" sqref="D184:F184" start="0" length="2147483647">
    <dxf>
      <font>
        <i/>
      </font>
    </dxf>
  </rfmt>
  <rcc rId="6606" sId="1" numFmtId="4">
    <nc r="G185">
      <v>2450</v>
    </nc>
  </rcc>
  <rcc rId="6607" sId="1">
    <nc r="G184">
      <f>G185</f>
    </nc>
  </rcc>
  <rcc rId="6608" sId="1">
    <oc r="G181">
      <f>G182</f>
    </oc>
    <nc r="G181">
      <f>G182+G184</f>
    </nc>
  </rcc>
  <rcc rId="6609" sId="1" numFmtId="4">
    <oc r="G194">
      <f>33933.65+2300+187-93.76919</f>
    </oc>
    <nc r="G194">
      <v>32026.880809999999</v>
    </nc>
  </rcc>
  <rrc rId="6610" sId="1" ref="A201:XFD201" action="insertRow"/>
  <rrc rId="6611" sId="1" ref="A201:XFD201" action="insertRow"/>
  <rcc rId="6612" sId="1" odxf="1" dxf="1">
    <nc r="A201" t="inlineStr">
      <is>
        <t>Исполнение расходных обязательств муниципальных районов (городских округов)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613" sId="1">
    <nc r="A202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</rcc>
  <rcc rId="6614" sId="1">
    <nc r="B201" t="inlineStr">
      <is>
        <t>09301 S2160</t>
      </is>
    </nc>
  </rcc>
  <rfmt sheetId="1" sqref="B201" start="0" length="2147483647">
    <dxf>
      <font>
        <i/>
      </font>
    </dxf>
  </rfmt>
  <rcc rId="6615" sId="1">
    <nc r="B202" t="inlineStr">
      <is>
        <t>09301 S2160</t>
      </is>
    </nc>
  </rcc>
  <rcc rId="6616" sId="1">
    <nc r="C202" t="inlineStr">
      <is>
        <t>611</t>
      </is>
    </nc>
  </rcc>
  <rcc rId="6617" sId="1" odxf="1" dxf="1">
    <nc r="D201" t="inlineStr">
      <is>
        <t>975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618" sId="1" odxf="1" dxf="1">
    <nc r="E201" t="inlineStr">
      <is>
        <t>11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619" sId="1" odxf="1" dxf="1">
    <nc r="F201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620" sId="1">
    <nc r="D202" t="inlineStr">
      <is>
        <t>975</t>
      </is>
    </nc>
  </rcc>
  <rcc rId="6621" sId="1">
    <nc r="E202" t="inlineStr">
      <is>
        <t>11</t>
      </is>
    </nc>
  </rcc>
  <rcc rId="6622" sId="1">
    <nc r="F202" t="inlineStr">
      <is>
        <t>03</t>
      </is>
    </nc>
  </rcc>
  <rcc rId="6623" sId="1" numFmtId="4">
    <nc r="G202">
      <v>5750</v>
    </nc>
  </rcc>
  <rcc rId="6624" sId="1">
    <nc r="G201">
      <f>G202</f>
    </nc>
  </rcc>
  <rcc rId="6625" sId="1">
    <oc r="G192">
      <f>G193+G203+G199+G195+G198</f>
    </oc>
    <nc r="G192">
      <f>G193+G203+G199+G195+G198+G201</f>
    </nc>
  </rcc>
  <rfmt sheetId="1" sqref="G201" start="0" length="2147483647">
    <dxf>
      <font>
        <i/>
      </font>
    </dxf>
  </rfmt>
  <rrc rId="6626" sId="1" ref="A216:XFD216" action="insertRow"/>
  <rrc rId="6627" sId="1" ref="A216:XFD216" action="insertRow"/>
  <rrc rId="6628" sId="1" ref="A217:XFD217" action="insertRow"/>
  <rcc rId="6629" sId="1" odxf="1" dxf="1">
    <nc r="A216" t="inlineStr">
      <is>
        <t>Исполнение расходных обязательств муниципальных районов (городских округов)</t>
      </is>
    </nc>
    <odxf>
      <font>
        <i val="0"/>
        <color indexed="8"/>
        <name val="Times New Roman"/>
        <family val="1"/>
      </font>
      <fill>
        <patternFill patternType="solid"/>
      </fill>
    </odxf>
    <ndxf>
      <font>
        <i/>
        <color indexed="8"/>
        <name val="Times New Roman"/>
        <family val="1"/>
      </font>
      <fill>
        <patternFill patternType="none"/>
      </fill>
    </ndxf>
  </rcc>
  <rcc rId="6630" sId="1" odxf="1" dxf="1">
    <nc r="A217" t="inlineStr">
      <is>
        <t xml:space="preserve">Фонд оплаты труда учреждений 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6631" sId="1" odxf="1" dxf="1">
    <nc r="A218" t="inlineStr">
      <is>
        <t>Взносы по обязательному социальному страхованию на выплаты по оплате труда работников и иные выплаты работникам  учреждений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6632" sId="1" odxf="1" dxf="1">
    <nc r="B216" t="inlineStr">
      <is>
        <t>09401 S2160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633" sId="1">
    <nc r="B217" t="inlineStr">
      <is>
        <t>09401 S2160</t>
      </is>
    </nc>
  </rcc>
  <rcc rId="6634" sId="1">
    <nc r="B218" t="inlineStr">
      <is>
        <t>09401 S2160</t>
      </is>
    </nc>
  </rcc>
  <rfmt sheetId="1" sqref="C216" start="0" length="0">
    <dxf>
      <font>
        <i/>
        <name val="Times New Roman"/>
        <family val="1"/>
      </font>
    </dxf>
  </rfmt>
  <rcc rId="6635" sId="1">
    <nc r="C217" t="inlineStr">
      <is>
        <t>111</t>
      </is>
    </nc>
  </rcc>
  <rcc rId="6636" sId="1">
    <nc r="C218" t="inlineStr">
      <is>
        <t>119</t>
      </is>
    </nc>
  </rcc>
  <rcc rId="6637" sId="1" odxf="1" dxf="1">
    <nc r="D216" t="inlineStr">
      <is>
        <t>975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638" sId="1" odxf="1" dxf="1">
    <nc r="E216" t="inlineStr">
      <is>
        <t>11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639" sId="1" odxf="1" dxf="1">
    <nc r="F216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6640" sId="1">
    <nc r="D217" t="inlineStr">
      <is>
        <t>975</t>
      </is>
    </nc>
  </rcc>
  <rcc rId="6641" sId="1">
    <nc r="E217" t="inlineStr">
      <is>
        <t>11</t>
      </is>
    </nc>
  </rcc>
  <rcc rId="6642" sId="1">
    <nc r="F217" t="inlineStr">
      <is>
        <t>05</t>
      </is>
    </nc>
  </rcc>
  <rcc rId="6643" sId="1">
    <nc r="D218" t="inlineStr">
      <is>
        <t>975</t>
      </is>
    </nc>
  </rcc>
  <rcc rId="6644" sId="1">
    <nc r="E218" t="inlineStr">
      <is>
        <t>11</t>
      </is>
    </nc>
  </rcc>
  <rcc rId="6645" sId="1">
    <nc r="F218" t="inlineStr">
      <is>
        <t>05</t>
      </is>
    </nc>
  </rcc>
  <rcc rId="6646" sId="1" numFmtId="4">
    <nc r="G217">
      <v>614.42999999999995</v>
    </nc>
  </rcc>
  <rcc rId="6647" sId="1" numFmtId="4">
    <nc r="G218">
      <v>185.57</v>
    </nc>
  </rcc>
  <rcc rId="6648" sId="1">
    <nc r="G216">
      <f>SUM(G217:G218)</f>
    </nc>
  </rcc>
  <rcc rId="6649" sId="1">
    <oc r="G206">
      <f>G207+G210+G219</f>
    </oc>
    <nc r="G206">
      <f>G207+G210+G219+G216</f>
    </nc>
  </rcc>
  <rcc rId="6650" sId="1" numFmtId="4">
    <oc r="G241">
      <v>124377.62076000001</v>
    </oc>
    <nc r="G241">
      <v>126159.52076</v>
    </nc>
  </rcc>
  <rcc rId="6651" sId="1" numFmtId="4">
    <oc r="G256">
      <v>178005.6</v>
    </oc>
    <nc r="G256">
      <v>179985.6</v>
    </nc>
  </rcc>
  <rcc rId="6652" sId="1" numFmtId="4">
    <oc r="G279">
      <f>1869.30905+105</f>
    </oc>
    <nc r="G279">
      <v>2224.3090499999998</v>
    </nc>
  </rcc>
  <rcc rId="6653" sId="1" numFmtId="4">
    <oc r="G284">
      <v>11420.556920000001</v>
    </oc>
    <nc r="G284">
      <v>12328.156919999999</v>
    </nc>
  </rcc>
  <rcc rId="6654" sId="1" numFmtId="4">
    <oc r="G285">
      <v>22251.544860000002</v>
    </oc>
    <nc r="G285">
      <v>24325.44486</v>
    </nc>
  </rcc>
  <rcc rId="6655" sId="1" numFmtId="4">
    <oc r="G305">
      <v>826.2</v>
    </oc>
    <nc r="G305">
      <v>857.6</v>
    </nc>
  </rcc>
  <rcc rId="6656" sId="1" numFmtId="4">
    <oc r="G306">
      <v>249.5</v>
    </oc>
    <nc r="G306">
      <v>259</v>
    </nc>
  </rcc>
  <rcc rId="6657" sId="1" numFmtId="4">
    <oc r="G318">
      <v>25428.87746</v>
    </oc>
    <nc r="G318">
      <v>29238.87746</v>
    </nc>
  </rcc>
  <rcc rId="6658" sId="1" numFmtId="4">
    <oc r="G319">
      <v>7415.4</v>
    </oc>
    <nc r="G319">
      <v>8565.5</v>
    </nc>
  </rcc>
  <rcc rId="6659" sId="1" numFmtId="4">
    <oc r="G363">
      <v>690.45600000000002</v>
    </oc>
    <nc r="G363">
      <v>1003.3595299999999</v>
    </nc>
  </rcc>
  <rcc rId="6660" sId="1" numFmtId="4">
    <oc r="G384">
      <v>1567610.9477299999</v>
    </oc>
    <nc r="G384">
      <v>1617964.95126</v>
    </nc>
  </rcc>
</revisions>
</file>

<file path=xl/revisions/revisionLog1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63" sId="1" numFmtId="4">
    <oc r="G134">
      <v>12681.68785</v>
    </oc>
    <nc r="G134">
      <v>12718.48785</v>
    </nc>
  </rcc>
  <rcc rId="6664" sId="1" numFmtId="4">
    <oc r="G157">
      <v>541.20399999999995</v>
    </oc>
    <nc r="G157">
      <v>504.404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78" sId="1">
    <oc r="B214" t="inlineStr">
      <is>
        <t>8403 83160</t>
      </is>
    </oc>
    <nc r="B214" t="inlineStr">
      <is>
        <t>08402 83160</t>
      </is>
    </nc>
  </rcc>
  <rrc rId="4379" sId="1" ref="A215:XFD215" action="insertRow"/>
  <rrc rId="4380" sId="1" ref="A215:XFD215" action="insertRow"/>
  <rrc rId="4381" sId="1" ref="A215:XFD215" action="insertRow"/>
  <rrc rId="4382" sId="1" ref="A215:XFD215" action="insertRow"/>
  <rrc rId="4383" sId="1" ref="A215:XFD215" action="insertRow"/>
  <rcc rId="4384" sId="1" odxf="1" dxf="1">
    <nc r="A215" t="inlineStr">
      <is>
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</is>
    </nc>
    <odxf>
      <font>
        <i val="0"/>
        <color indexed="8"/>
        <name val="Times New Roman"/>
        <family val="1"/>
      </font>
    </odxf>
    <ndxf>
      <font>
        <i/>
        <color indexed="8"/>
        <name val="Times New Roman"/>
        <family val="1"/>
      </font>
    </ndxf>
  </rcc>
  <rcc rId="4385" sId="1" odxf="1" dxf="1">
    <nc r="A216" t="inlineStr">
      <is>
        <t xml:space="preserve">Фонд оплаты труда учреждений </t>
      </is>
    </nc>
    <odxf>
      <font>
        <color indexed="8"/>
        <name val="Times New Roman"/>
        <family val="1"/>
      </font>
      <numFmt numFmtId="0" formatCode="General"/>
      <fill>
        <patternFill patternType="solid"/>
      </fill>
      <alignment vertical="center"/>
    </odxf>
    <ndxf>
      <font>
        <color indexed="8"/>
        <name val="Times New Roman"/>
        <family val="1"/>
      </font>
      <numFmt numFmtId="30" formatCode="@"/>
      <fill>
        <patternFill patternType="none"/>
      </fill>
      <alignment vertical="top"/>
    </ndxf>
  </rcc>
  <rcc rId="4386" sId="1">
    <nc r="A217" t="inlineStr">
      <is>
        <t>Взносы по обязательному социальному страхованию на выплаты по оплате труда работников и иные выплаты работникам учреждений</t>
      </is>
    </nc>
  </rcc>
  <rcc rId="4387" sId="1" odxf="1" dxf="1">
    <nc r="A218" t="inlineStr">
      <is>
        <t>Фонд оплаты труда государственных (муниципальных) органов</t>
      </is>
    </nc>
    <odxf>
      <font>
        <color indexed="8"/>
        <name val="Times New Roman"/>
        <family val="1"/>
      </font>
      <numFmt numFmtId="0" formatCode="General"/>
      <fill>
        <patternFill patternType="solid"/>
      </fill>
      <alignment vertical="center"/>
    </odxf>
    <ndxf>
      <font>
        <color indexed="8"/>
        <name val="Times New Roman"/>
        <family val="1"/>
      </font>
      <numFmt numFmtId="30" formatCode="@"/>
      <fill>
        <patternFill patternType="none"/>
      </fill>
      <alignment vertical="top"/>
    </ndxf>
  </rcc>
  <rcc rId="4388" sId="1">
    <nc r="A219" t="inlineStr">
      <is>
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</is>
    </nc>
  </rcc>
  <rcc rId="4389" sId="1" odxf="1" dxf="1">
    <nc r="B215" t="inlineStr">
      <is>
        <t>08402 S4760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C215" start="0" length="0">
    <dxf>
      <font>
        <i/>
        <name val="Times New Roman"/>
        <family val="1"/>
      </font>
    </dxf>
  </rfmt>
  <rcc rId="4390" sId="1">
    <nc r="B216" t="inlineStr">
      <is>
        <t>08402 S4760</t>
      </is>
    </nc>
  </rcc>
  <rcc rId="4391" sId="1">
    <nc r="C216" t="inlineStr">
      <is>
        <t>111</t>
      </is>
    </nc>
  </rcc>
  <rcc rId="4392" sId="1">
    <nc r="B217" t="inlineStr">
      <is>
        <t>08402 S4760</t>
      </is>
    </nc>
  </rcc>
  <rcc rId="4393" sId="1">
    <nc r="C217" t="inlineStr">
      <is>
        <t>119</t>
      </is>
    </nc>
  </rcc>
  <rcc rId="4394" sId="1">
    <nc r="B218" t="inlineStr">
      <is>
        <t>08402 S4760</t>
      </is>
    </nc>
  </rcc>
  <rcc rId="4395" sId="1">
    <nc r="C218" t="inlineStr">
      <is>
        <t>121</t>
      </is>
    </nc>
  </rcc>
  <rcc rId="4396" sId="1">
    <nc r="B219" t="inlineStr">
      <is>
        <t>08402 S4760</t>
      </is>
    </nc>
  </rcc>
  <rcc rId="4397" sId="1">
    <nc r="C219" t="inlineStr">
      <is>
        <t>129</t>
      </is>
    </nc>
  </rcc>
  <rcc rId="4398" sId="1" odxf="1" dxf="1">
    <nc r="E215" t="inlineStr">
      <is>
        <t>08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399" sId="1" odxf="1" dxf="1">
    <nc r="F215" t="inlineStr">
      <is>
        <t>04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400" sId="1">
    <nc r="E216" t="inlineStr">
      <is>
        <t>08</t>
      </is>
    </nc>
  </rcc>
  <rcc rId="4401" sId="1">
    <nc r="F216" t="inlineStr">
      <is>
        <t>04</t>
      </is>
    </nc>
  </rcc>
  <rcc rId="4402" sId="1">
    <nc r="E217" t="inlineStr">
      <is>
        <t>08</t>
      </is>
    </nc>
  </rcc>
  <rcc rId="4403" sId="1">
    <nc r="F217" t="inlineStr">
      <is>
        <t>04</t>
      </is>
    </nc>
  </rcc>
  <rcc rId="4404" sId="1">
    <nc r="E218" t="inlineStr">
      <is>
        <t>08</t>
      </is>
    </nc>
  </rcc>
  <rcc rId="4405" sId="1">
    <nc r="F218" t="inlineStr">
      <is>
        <t>04</t>
      </is>
    </nc>
  </rcc>
  <rcc rId="4406" sId="1">
    <nc r="E219" t="inlineStr">
      <is>
        <t>08</t>
      </is>
    </nc>
  </rcc>
  <rcc rId="4407" sId="1">
    <nc r="F219" t="inlineStr">
      <is>
        <t>04</t>
      </is>
    </nc>
  </rcc>
  <rcc rId="4408" sId="1">
    <nc r="D215" t="inlineStr">
      <is>
        <t>973</t>
      </is>
    </nc>
  </rcc>
  <rcc rId="4409" sId="1">
    <nc r="D216" t="inlineStr">
      <is>
        <t>973</t>
      </is>
    </nc>
  </rcc>
  <rcc rId="4410" sId="1">
    <nc r="D217" t="inlineStr">
      <is>
        <t>973</t>
      </is>
    </nc>
  </rcc>
  <rcc rId="4411" sId="1">
    <nc r="D218" t="inlineStr">
      <is>
        <t>973</t>
      </is>
    </nc>
  </rcc>
  <rcc rId="4412" sId="1">
    <nc r="D219" t="inlineStr">
      <is>
        <t>973</t>
      </is>
    </nc>
  </rcc>
  <rcc rId="4413" sId="1" odxf="1" dxf="1">
    <nc r="G215">
      <f>SUM(G216:G219)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414" sId="1" numFmtId="4">
    <nc r="G216">
      <v>1279.96048</v>
    </nc>
  </rcc>
  <rcc rId="4415" sId="1" numFmtId="4">
    <nc r="G217">
      <v>320.58100000000002</v>
    </nc>
  </rcc>
  <rcc rId="4416" sId="1" numFmtId="4">
    <nc r="G218">
      <v>138.39146</v>
    </nc>
  </rcc>
  <rcc rId="4417" sId="1" numFmtId="4">
    <nc r="G219">
      <v>40.902459999999998</v>
    </nc>
  </rcc>
  <rcc rId="4418" sId="1">
    <oc r="B202" t="inlineStr">
      <is>
        <t>08402 83160</t>
      </is>
    </oc>
    <nc r="B202" t="inlineStr">
      <is>
        <t>08401 83160</t>
      </is>
    </nc>
  </rcc>
  <rcc rId="4419" sId="1">
    <oc r="B203" t="inlineStr">
      <is>
        <t>08402 83160</t>
      </is>
    </oc>
    <nc r="B203" t="inlineStr">
      <is>
        <t>08401 83160</t>
      </is>
    </nc>
  </rcc>
  <rcc rId="4420" sId="1">
    <oc r="G204">
      <f>G205</f>
    </oc>
    <nc r="G204">
      <f>G205+G208+G215</f>
    </nc>
  </rcc>
  <rcc rId="4421" sId="1">
    <oc r="G196">
      <f>G197+G205+G208+G220</f>
    </oc>
    <nc r="G196">
      <f>G197+G220+G204</f>
    </nc>
  </rcc>
  <rcc rId="4422" sId="1" numFmtId="4">
    <oc r="G227">
      <v>15</v>
    </oc>
    <nc r="G227">
      <v>20.04</v>
    </nc>
  </rcc>
  <rcc rId="4423" sId="1" numFmtId="4">
    <oc r="G228">
      <v>773.01300000000003</v>
    </oc>
    <nc r="G228">
      <v>598.47299999999996</v>
    </nc>
  </rcc>
  <rcc rId="4424" sId="1" numFmtId="4">
    <oc r="G229">
      <v>449.6</v>
    </oc>
    <nc r="G229">
      <v>599.6</v>
    </nc>
  </rcc>
  <rcc rId="4425" sId="1" numFmtId="4">
    <oc r="G238">
      <v>20023.491819999999</v>
    </oc>
    <nc r="G238">
      <v>20671.988819999999</v>
    </nc>
  </rcc>
  <rrc rId="4426" sId="1" ref="A245:XFD246" action="insertRow"/>
  <rfmt sheetId="1" sqref="A245" start="0" length="0">
    <dxf>
      <font>
        <i/>
        <name val="Times New Roman"/>
        <family val="1"/>
      </font>
    </dxf>
  </rfmt>
  <rfmt sheetId="1" sqref="B245" start="0" length="0">
    <dxf>
      <font>
        <i/>
        <name val="Times New Roman"/>
        <family val="1"/>
      </font>
    </dxf>
  </rfmt>
  <rfmt sheetId="1" sqref="C245" start="0" length="0">
    <dxf>
      <font>
        <i/>
        <name val="Times New Roman"/>
        <family val="1"/>
      </font>
    </dxf>
  </rfmt>
  <rcc rId="4427" sId="1" odxf="1" dxf="1">
    <nc r="D245" t="inlineStr">
      <is>
        <t>975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428" sId="1" odxf="1" dxf="1">
    <nc r="E245" t="inlineStr">
      <is>
        <t>11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429" sId="1" odxf="1" dxf="1">
    <nc r="F245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430" sId="1" odxf="1" dxf="1">
    <nc r="G245">
      <f>G246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431" sId="1">
    <nc r="D246" t="inlineStr">
      <is>
        <t>975</t>
      </is>
    </nc>
  </rcc>
  <rcc rId="4432" sId="1">
    <nc r="E246" t="inlineStr">
      <is>
        <t>11</t>
      </is>
    </nc>
  </rcc>
  <rcc rId="4433" sId="1">
    <nc r="F246" t="inlineStr">
      <is>
        <t>03</t>
      </is>
    </nc>
  </rcc>
  <rcc rId="4434" sId="1" odxf="1" dxf="1">
    <nc r="A245" t="inlineStr">
      <is>
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</is>
    </nc>
    <ndxf>
      <font>
        <color indexed="8"/>
        <name val="Times New Roman"/>
        <family val="1"/>
      </font>
      <fill>
        <patternFill patternType="solid"/>
      </fill>
    </ndxf>
  </rcc>
  <rcc rId="4435" sId="1">
    <nc r="A246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</rcc>
  <rcc rId="4436" sId="1">
    <nc r="B245" t="inlineStr">
      <is>
        <t>08402 S4760</t>
      </is>
    </nc>
  </rcc>
  <rcc rId="4437" sId="1">
    <nc r="B246" t="inlineStr">
      <is>
        <t>08402 S4760</t>
      </is>
    </nc>
  </rcc>
  <rcc rId="4438" sId="1">
    <nc r="C246" t="inlineStr">
      <is>
        <t>611</t>
      </is>
    </nc>
  </rcc>
  <rcc rId="4439" sId="1" numFmtId="4">
    <nc r="G246">
      <v>3578.3205400000002</v>
    </nc>
  </rcc>
  <rcc rId="4440" sId="1">
    <oc r="G236">
      <f>G237+G243+G241+G239</f>
    </oc>
    <nc r="G236">
      <f>G237+G243+G241+G239+G245</f>
    </nc>
  </rcc>
</revisions>
</file>

<file path=xl/revisions/revisionLog1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65" sId="1" numFmtId="4">
    <oc r="G179">
      <v>353.7</v>
    </oc>
    <nc r="G179">
      <v>338.7</v>
    </nc>
  </rcc>
  <rcc rId="6666" sId="1" numFmtId="4">
    <oc r="G180">
      <v>323.3</v>
    </oc>
    <nc r="G180">
      <v>338.3</v>
    </nc>
  </rcc>
  <rcc rId="6667" sId="1" numFmtId="4">
    <oc r="G244">
      <v>139</v>
    </oc>
    <nc r="G244">
      <v>1203.07</v>
    </nc>
  </rcc>
  <rcc rId="6668" sId="1" numFmtId="4">
    <oc r="G268">
      <v>1814.07</v>
    </oc>
    <nc r="G268">
      <v>750</v>
    </nc>
  </rcc>
</revisions>
</file>

<file path=xl/revisions/revisionLog1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69" sId="1">
    <oc r="G3" t="inlineStr">
      <is>
        <t>от ___ мая 2025    №___</t>
      </is>
    </oc>
    <nc r="G3" t="inlineStr">
      <is>
        <t>от 29 мая 2025    № 46</t>
      </is>
    </nc>
  </rcc>
</revisions>
</file>

<file path=xl/revisions/revisionLog15.xml><?xml version="1.0" encoding="utf-8"?>
<revisions xmlns="http://schemas.openxmlformats.org/spreadsheetml/2006/main" xmlns:r="http://schemas.openxmlformats.org/officeDocument/2006/relationships">
  <rrc rId="5066" sId="1" ref="A8:XFD8" action="deleteRow">
    <rfmt sheetId="1" xfDxf="1" sqref="A8:XFD8" start="0" length="0">
      <dxf>
        <font>
          <name val="Times New Roman CYR"/>
          <scheme val="none"/>
        </font>
        <alignment wrapText="1" readingOrder="0"/>
      </dxf>
    </rfmt>
    <rfmt sheetId="1" sqref="A8" start="0" length="0">
      <dxf>
        <font>
          <name val="Times New Roman"/>
          <scheme val="none"/>
        </font>
      </dxf>
    </rfmt>
    <rfmt sheetId="1" sqref="B8" start="0" length="0">
      <dxf>
        <font>
          <name val="Times New Roman"/>
          <scheme val="none"/>
        </font>
      </dxf>
    </rfmt>
    <rfmt sheetId="1" sqref="C8" start="0" length="0">
      <dxf>
        <font>
          <name val="Times New Roman"/>
          <scheme val="none"/>
        </font>
      </dxf>
    </rfmt>
    <rfmt sheetId="1" sqref="D8" start="0" length="0">
      <dxf>
        <font>
          <name val="Times New Roman"/>
          <scheme val="none"/>
        </font>
      </dxf>
    </rfmt>
    <rfmt sheetId="1" sqref="E8" start="0" length="0">
      <dxf>
        <font>
          <sz val="9"/>
          <name val="Times New Roman"/>
          <scheme val="none"/>
        </font>
        <alignment horizontal="right" wrapText="0" readingOrder="0"/>
      </dxf>
    </rfmt>
    <rfmt sheetId="1" sqref="F8" start="0" length="0">
      <dxf>
        <font>
          <sz val="9"/>
          <name val="Times New Roman"/>
          <scheme val="none"/>
        </font>
        <alignment horizontal="right" wrapText="0" readingOrder="0"/>
      </dxf>
    </rfmt>
  </rrc>
  <rrc rId="5067" sId="1" ref="A8:XFD8" action="deleteRow">
    <rfmt sheetId="1" xfDxf="1" sqref="A8:XFD8" start="0" length="0">
      <dxf>
        <font>
          <name val="Times New Roman CYR"/>
          <scheme val="none"/>
        </font>
        <alignment wrapText="1" readingOrder="0"/>
      </dxf>
    </rfmt>
    <rfmt sheetId="1" sqref="A8" start="0" length="0">
      <dxf>
        <font>
          <name val="Times New Roman"/>
          <scheme val="none"/>
        </font>
      </dxf>
    </rfmt>
    <rfmt sheetId="1" sqref="B8" start="0" length="0">
      <dxf>
        <font>
          <name val="Times New Roman"/>
          <scheme val="none"/>
        </font>
      </dxf>
    </rfmt>
    <rfmt sheetId="1" sqref="C8" start="0" length="0">
      <dxf>
        <font>
          <name val="Times New Roman"/>
          <scheme val="none"/>
        </font>
      </dxf>
    </rfmt>
    <rfmt sheetId="1" sqref="D8" start="0" length="0">
      <dxf>
        <font>
          <name val="Times New Roman"/>
          <scheme val="none"/>
        </font>
      </dxf>
    </rfmt>
    <rfmt sheetId="1" sqref="E8" start="0" length="0">
      <dxf>
        <font>
          <sz val="9"/>
          <name val="Times New Roman"/>
          <scheme val="none"/>
        </font>
        <alignment horizontal="right" wrapText="0" readingOrder="0"/>
      </dxf>
    </rfmt>
    <rfmt sheetId="1" sqref="F8" start="0" length="0">
      <dxf>
        <font>
          <sz val="9"/>
          <name val="Times New Roman"/>
          <scheme val="none"/>
        </font>
        <alignment horizontal="right" wrapText="0" readingOrder="0"/>
      </dxf>
    </rfmt>
  </rrc>
</revisions>
</file>

<file path=xl/revisions/revisionLog1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41" sId="1" numFmtId="4">
    <oc r="G260">
      <v>196.34618</v>
    </oc>
    <nc r="G260">
      <v>215.84618</v>
    </nc>
  </rcc>
  <rrc rId="4442" sId="1" ref="A264:XFD264" action="insertRow"/>
  <rrc rId="4443" sId="1" ref="A264:XFD264" action="insertRow"/>
  <rrc rId="4444" sId="1" ref="A264:XFD264" action="insertRow"/>
  <rrc rId="4445" sId="1" ref="A264:XFD265" action="insertRow"/>
  <rcc rId="4446" sId="1" odxf="1" dxf="1">
    <nc r="A264" t="inlineStr">
      <is>
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</is>
    </nc>
    <odxf>
      <font>
        <i val="0"/>
        <color indexed="8"/>
        <name val="Times New Roman"/>
        <family val="1"/>
      </font>
    </odxf>
    <ndxf>
      <font>
        <i/>
        <color indexed="8"/>
        <name val="Times New Roman"/>
        <family val="1"/>
      </font>
    </ndxf>
  </rcc>
  <rcc rId="4447" sId="1" odxf="1" dxf="1">
    <nc r="A265" t="inlineStr">
      <is>
        <t xml:space="preserve">Фонд оплаты труда учреждений </t>
      </is>
    </nc>
    <odxf>
      <font>
        <color indexed="8"/>
        <name val="Times New Roman"/>
        <family val="1"/>
      </font>
      <numFmt numFmtId="0" formatCode="General"/>
      <fill>
        <patternFill patternType="solid"/>
      </fill>
      <alignment vertical="center"/>
    </odxf>
    <ndxf>
      <font>
        <color indexed="8"/>
        <name val="Times New Roman"/>
        <family val="1"/>
      </font>
      <numFmt numFmtId="30" formatCode="@"/>
      <fill>
        <patternFill patternType="none"/>
      </fill>
      <alignment vertical="top"/>
    </ndxf>
  </rcc>
  <rcc rId="4448" sId="1">
    <nc r="A266" t="inlineStr">
      <is>
        <t>Взносы по обязательному социальному страхованию на выплаты по оплате труда работников и иные выплаты работникам учреждений</t>
      </is>
    </nc>
  </rcc>
  <rcc rId="4449" sId="1" odxf="1" dxf="1">
    <nc r="A267" t="inlineStr">
      <is>
        <t>Фонд оплаты труда государственных (муниципальных) органов</t>
      </is>
    </nc>
    <odxf>
      <font>
        <color indexed="8"/>
        <name val="Times New Roman"/>
        <family val="1"/>
      </font>
      <numFmt numFmtId="0" formatCode="General"/>
      <fill>
        <patternFill patternType="solid"/>
      </fill>
      <alignment vertical="center"/>
    </odxf>
    <ndxf>
      <font>
        <color indexed="8"/>
        <name val="Times New Roman"/>
        <family val="1"/>
      </font>
      <numFmt numFmtId="30" formatCode="@"/>
      <fill>
        <patternFill patternType="none"/>
      </fill>
      <alignment vertical="top"/>
    </ndxf>
  </rcc>
  <rcc rId="4450" sId="1">
    <nc r="A268" t="inlineStr">
      <is>
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</is>
    </nc>
  </rcc>
  <rcc rId="4451" sId="1" odxf="1" dxf="1">
    <nc r="B264" t="inlineStr">
      <is>
        <t>09401 S4760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C264" start="0" length="0">
    <dxf>
      <font>
        <i/>
        <name val="Times New Roman"/>
        <family val="1"/>
      </font>
    </dxf>
  </rfmt>
  <rcc rId="4452" sId="1">
    <nc r="B265" t="inlineStr">
      <is>
        <t>09401 S4760</t>
      </is>
    </nc>
  </rcc>
  <rcc rId="4453" sId="1">
    <nc r="C265" t="inlineStr">
      <is>
        <t>111</t>
      </is>
    </nc>
  </rcc>
  <rcc rId="4454" sId="1">
    <nc r="B266" t="inlineStr">
      <is>
        <t>09401 S4760</t>
      </is>
    </nc>
  </rcc>
  <rcc rId="4455" sId="1">
    <nc r="C266" t="inlineStr">
      <is>
        <t>119</t>
      </is>
    </nc>
  </rcc>
  <rcc rId="4456" sId="1">
    <nc r="B267" t="inlineStr">
      <is>
        <t>09401 S4760</t>
      </is>
    </nc>
  </rcc>
  <rcc rId="4457" sId="1">
    <nc r="C267" t="inlineStr">
      <is>
        <t>121</t>
      </is>
    </nc>
  </rcc>
  <rcc rId="4458" sId="1">
    <nc r="B268" t="inlineStr">
      <is>
        <t>09401 S4760</t>
      </is>
    </nc>
  </rcc>
  <rcc rId="4459" sId="1">
    <nc r="C268" t="inlineStr">
      <is>
        <t>129</t>
      </is>
    </nc>
  </rcc>
  <rcc rId="4460" sId="1" odxf="1" dxf="1">
    <nc r="E264" t="inlineStr">
      <is>
        <t>11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461" sId="1" odxf="1" dxf="1">
    <nc r="F264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462" sId="1">
    <nc r="E265" t="inlineStr">
      <is>
        <t>11</t>
      </is>
    </nc>
  </rcc>
  <rcc rId="4463" sId="1">
    <nc r="F265" t="inlineStr">
      <is>
        <t>05</t>
      </is>
    </nc>
  </rcc>
  <rcc rId="4464" sId="1">
    <nc r="E266" t="inlineStr">
      <is>
        <t>11</t>
      </is>
    </nc>
  </rcc>
  <rcc rId="4465" sId="1">
    <nc r="F266" t="inlineStr">
      <is>
        <t>05</t>
      </is>
    </nc>
  </rcc>
  <rcc rId="4466" sId="1">
    <nc r="E267" t="inlineStr">
      <is>
        <t>11</t>
      </is>
    </nc>
  </rcc>
  <rcc rId="4467" sId="1">
    <nc r="F267" t="inlineStr">
      <is>
        <t>05</t>
      </is>
    </nc>
  </rcc>
  <rcc rId="4468" sId="1">
    <nc r="E268" t="inlineStr">
      <is>
        <t>11</t>
      </is>
    </nc>
  </rcc>
  <rcc rId="4469" sId="1">
    <nc r="F268" t="inlineStr">
      <is>
        <t>05</t>
      </is>
    </nc>
  </rcc>
  <rcc rId="4470" sId="1">
    <nc r="D264" t="inlineStr">
      <is>
        <t>975</t>
      </is>
    </nc>
  </rcc>
  <rcc rId="4471" sId="1">
    <nc r="D265" t="inlineStr">
      <is>
        <t>975</t>
      </is>
    </nc>
  </rcc>
  <rcc rId="4472" sId="1">
    <nc r="D266" t="inlineStr">
      <is>
        <t>975</t>
      </is>
    </nc>
  </rcc>
  <rcc rId="4473" sId="1">
    <nc r="D267" t="inlineStr">
      <is>
        <t>975</t>
      </is>
    </nc>
  </rcc>
  <rcc rId="4474" sId="1">
    <nc r="D268" t="inlineStr">
      <is>
        <t>975</t>
      </is>
    </nc>
  </rcc>
  <rcc rId="4475" sId="1" odxf="1" dxf="1">
    <nc r="G264">
      <f>SUM(G265:G268)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476" sId="1" numFmtId="4">
    <nc r="G265">
      <v>518.20000000000005</v>
    </nc>
  </rcc>
  <rcc rId="4477" sId="1" numFmtId="4">
    <nc r="G266">
      <v>131.1</v>
    </nc>
  </rcc>
  <rcc rId="4478" sId="1" numFmtId="4">
    <nc r="G267">
      <v>220.5</v>
    </nc>
  </rcc>
  <rcc rId="4479" sId="1" numFmtId="4">
    <nc r="G268">
      <v>63.3</v>
    </nc>
  </rcc>
  <rcc rId="4480" sId="1">
    <oc r="G252">
      <f>G253+G256+G262</f>
    </oc>
    <nc r="G252">
      <f>G253+G256+G262+G264</f>
    </nc>
  </rcc>
  <rrc rId="4481" sId="1" ref="A277:XFD278" action="insertRow"/>
  <rfmt sheetId="1" sqref="A277" start="0" length="0">
    <dxf>
      <font>
        <i/>
        <name val="Times New Roman"/>
        <family val="1"/>
      </font>
      <alignment vertical="center"/>
    </dxf>
  </rfmt>
  <rfmt sheetId="1" sqref="B277" start="0" length="0">
    <dxf>
      <font>
        <i/>
        <name val="Times New Roman"/>
        <family val="1"/>
      </font>
    </dxf>
  </rfmt>
  <rcc rId="4482" sId="1" odxf="1" dxf="1">
    <nc r="D277" t="inlineStr">
      <is>
        <t>975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483" sId="1" odxf="1" dxf="1">
    <nc r="E277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484" sId="1" odxf="1" dxf="1">
    <nc r="F277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485" sId="1" odxf="1" dxf="1">
    <nc r="G277">
      <f>G278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A277:XFD277" start="0" length="0">
    <dxf>
      <font>
        <b/>
        <name val="Times New Roman CYR"/>
        <family val="1"/>
      </font>
    </dxf>
  </rfmt>
  <rcc rId="4486" sId="1">
    <nc r="D278" t="inlineStr">
      <is>
        <t>975</t>
      </is>
    </nc>
  </rcc>
  <rcc rId="4487" sId="1">
    <nc r="E278" t="inlineStr">
      <is>
        <t>07</t>
      </is>
    </nc>
  </rcc>
  <rcc rId="4488" sId="1">
    <nc r="F278" t="inlineStr">
      <is>
        <t>07</t>
      </is>
    </nc>
  </rcc>
  <rcc rId="4489" sId="1" odxf="1" dxf="1">
    <nc r="A277" t="inlineStr">
      <is>
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</is>
    </nc>
    <ndxf>
      <font>
        <color indexed="8"/>
        <name val="Times New Roman"/>
        <family val="1"/>
      </font>
      <fill>
        <patternFill patternType="solid"/>
      </fill>
    </ndxf>
  </rcc>
  <rcc rId="4490" sId="1">
    <nc r="A278" t="inlineStr">
      <is>
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</rcc>
  <rcc rId="4491" sId="1">
    <nc r="B277" t="inlineStr">
      <is>
        <t>09601 S4760</t>
      </is>
    </nc>
  </rcc>
  <rcc rId="4492" sId="1">
    <nc r="B278" t="inlineStr">
      <is>
        <t>09601 S4760</t>
      </is>
    </nc>
  </rcc>
  <rcc rId="4493" sId="1" odxf="1" dxf="1">
    <nc r="C278" t="inlineStr">
      <is>
        <t>621</t>
      </is>
    </nc>
    <ndxf>
      <font>
        <i val="0"/>
        <name val="Times New Roman"/>
        <family val="1"/>
      </font>
    </ndxf>
  </rcc>
  <rcc rId="4494" sId="1" numFmtId="4">
    <nc r="G278">
      <v>245.02019000000001</v>
    </nc>
  </rcc>
  <rcc rId="4495" sId="1">
    <oc r="G274">
      <f>G275</f>
    </oc>
    <nc r="G274">
      <f>G275+G277</f>
    </nc>
  </rcc>
  <rcc rId="4496" sId="1" numFmtId="4">
    <oc r="G283">
      <v>132569.29999999999</v>
    </oc>
    <nc r="G283">
      <v>134415.1</v>
    </nc>
  </rcc>
  <rcc rId="4497" sId="1" numFmtId="4">
    <oc r="G287">
      <v>38065.214169999999</v>
    </oc>
    <nc r="G287">
      <v>39277.27248</v>
    </nc>
  </rcc>
  <rrc rId="4498" sId="1" ref="A288:XFD288" action="insertRow"/>
  <rcc rId="4499" sId="1">
    <nc r="B288" t="inlineStr">
      <is>
        <t>10101 83010</t>
      </is>
    </nc>
  </rcc>
  <rcc rId="4500" sId="1" numFmtId="30">
    <nc r="D288">
      <v>969</v>
    </nc>
  </rcc>
  <rcc rId="4501" sId="1">
    <nc r="E288" t="inlineStr">
      <is>
        <t>07</t>
      </is>
    </nc>
  </rcc>
  <rcc rId="4502" sId="1">
    <nc r="F288" t="inlineStr">
      <is>
        <t>01</t>
      </is>
    </nc>
  </rcc>
  <rcc rId="4503" sId="1">
    <nc r="C288" t="inlineStr">
      <is>
        <t>612</t>
      </is>
    </nc>
  </rcc>
  <rcc rId="4504" sId="1" numFmtId="4">
    <nc r="G288">
      <v>51.724139999999998</v>
    </nc>
  </rcc>
  <rcc rId="4505" sId="1">
    <oc r="G286">
      <f>G287</f>
    </oc>
    <nc r="G286">
      <f>G287+G288</f>
    </nc>
  </rcc>
  <rcc rId="4506" sId="1" odxf="1" dxf="1">
    <nc r="A288" t="inlineStr">
      <is>
        <t>Субсидии бюджетным учреждениям на иные цели</t>
      </is>
    </nc>
    <ndxf>
      <font>
        <color indexed="8"/>
        <name val="Times New Roman"/>
        <family val="1"/>
      </font>
      <fill>
        <patternFill patternType="solid"/>
      </fill>
      <alignment horizontal="left"/>
    </ndxf>
  </rcc>
  <rcc rId="4507" sId="1" numFmtId="4">
    <oc r="G292">
      <v>38193.5</v>
    </oc>
    <nc r="G292">
      <v>10770.998750000001</v>
    </nc>
  </rcc>
  <rcc rId="4508" sId="1" numFmtId="4">
    <oc r="G302">
      <v>75772.831179999994</v>
    </oc>
    <nc r="G302">
      <v>79316.298869999999</v>
    </nc>
  </rcc>
  <rrc rId="4509" sId="1" ref="A303:XFD303" action="insertRow"/>
  <rcc rId="4510" sId="1">
    <nc r="B303" t="inlineStr">
      <is>
        <t>10201 83020</t>
      </is>
    </nc>
  </rcc>
  <rcc rId="4511" sId="1" numFmtId="30">
    <nc r="D303">
      <v>969</v>
    </nc>
  </rcc>
  <rcc rId="4512" sId="1">
    <nc r="E303" t="inlineStr">
      <is>
        <t>07</t>
      </is>
    </nc>
  </rcc>
  <rcc rId="4513" sId="1">
    <nc r="F303" t="inlineStr">
      <is>
        <t>02</t>
      </is>
    </nc>
  </rcc>
  <rcc rId="4514" sId="1" numFmtId="4">
    <nc r="G303">
      <v>51.724139999999998</v>
    </nc>
  </rcc>
  <rcc rId="4515" sId="1">
    <oc r="G301">
      <f>G302</f>
    </oc>
    <nc r="G301">
      <f>G302+G303</f>
    </nc>
  </rcc>
  <rcc rId="4516" sId="1">
    <nc r="C303" t="inlineStr">
      <is>
        <t>612</t>
      </is>
    </nc>
  </rcc>
  <rcc rId="4517" sId="1" odxf="1" dxf="1">
    <nc r="A303" t="inlineStr">
      <is>
        <t>Субсидии бюджетным учреждениям на иные цели</t>
      </is>
    </nc>
    <ndxf>
      <font>
        <color indexed="8"/>
        <name val="Times New Roman"/>
        <family val="1"/>
      </font>
      <fill>
        <patternFill patternType="solid"/>
      </fill>
    </ndxf>
  </rcc>
  <rcc rId="4518" sId="1" numFmtId="4">
    <oc r="G309">
      <v>131385.20000000001</v>
    </oc>
    <nc r="G309">
      <v>132589.20000000001</v>
    </nc>
  </rcc>
  <rcc rId="4519" sId="1" numFmtId="4">
    <oc r="G311">
      <v>22123.4</v>
    </oc>
    <nc r="G311">
      <v>23957.200000000001</v>
    </nc>
  </rcc>
  <rcc rId="4520" sId="1" numFmtId="4">
    <oc r="G315">
      <v>987.654</v>
    </oc>
    <nc r="G315">
      <v>585.20500000000004</v>
    </nc>
  </rcc>
  <rcc rId="4521" sId="1" numFmtId="4">
    <oc r="G317">
      <f>4758</f>
    </oc>
    <nc r="G317">
      <v>4444.1000000000004</v>
    </nc>
  </rcc>
  <rcc rId="4522" sId="1" numFmtId="4">
    <oc r="G331">
      <v>6983.65002</v>
    </oc>
    <nc r="G331">
      <v>6959.4070199999996</v>
    </nc>
  </rcc>
  <rrc rId="4523" sId="1" ref="A339:XFD339" action="insertRow"/>
  <rrc rId="4524" sId="1" ref="A339:XFD339" action="insertRow"/>
  <rcc rId="4525" sId="1" odxf="1" dxf="1">
    <nc r="A339" t="inlineStr">
      <is>
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</is>
    </nc>
    <odxf>
      <font>
        <i val="0"/>
        <color indexed="8"/>
        <name val="Times New Roman"/>
        <family val="1"/>
      </font>
      <fill>
        <patternFill patternType="solid"/>
      </fill>
      <alignment horizontal="left"/>
    </odxf>
    <ndxf>
      <font>
        <i/>
        <color indexed="8"/>
        <name val="Times New Roman"/>
        <family val="1"/>
      </font>
      <fill>
        <patternFill patternType="none"/>
      </fill>
      <alignment horizontal="general"/>
    </ndxf>
  </rcc>
  <rfmt sheetId="1" sqref="B339" start="0" length="0">
    <dxf>
      <font>
        <i/>
        <name val="Times New Roman"/>
        <family val="1"/>
      </font>
    </dxf>
  </rfmt>
  <rfmt sheetId="1" sqref="C339" start="0" length="0">
    <dxf>
      <font>
        <i/>
        <name val="Times New Roman"/>
        <family val="1"/>
      </font>
    </dxf>
  </rfmt>
  <rcc rId="4526" sId="1" odxf="1" dxf="1">
    <nc r="D339" t="inlineStr">
      <is>
        <t>969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527" sId="1" odxf="1" dxf="1">
    <nc r="E339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339" start="0" length="0">
    <dxf>
      <font>
        <i/>
        <name val="Times New Roman"/>
        <family val="1"/>
      </font>
    </dxf>
  </rfmt>
  <rcc rId="4528" sId="1" odxf="1" dxf="1">
    <nc r="G339">
      <f>G340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529" sId="1" odxf="1" dxf="1">
    <nc r="A340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  <odxf>
      <font>
        <color indexed="8"/>
        <name val="Times New Roman"/>
        <family val="1"/>
      </font>
      <fill>
        <patternFill patternType="solid"/>
      </fill>
      <alignment horizontal="left"/>
    </odxf>
    <ndxf>
      <font>
        <color indexed="8"/>
        <name val="Times New Roman"/>
        <family val="1"/>
      </font>
      <fill>
        <patternFill patternType="none"/>
      </fill>
      <alignment horizontal="general"/>
    </ndxf>
  </rcc>
  <rcc rId="4530" sId="1">
    <nc r="C340" t="inlineStr">
      <is>
        <t>611</t>
      </is>
    </nc>
  </rcc>
  <rcc rId="4531" sId="1">
    <nc r="D340" t="inlineStr">
      <is>
        <t>969</t>
      </is>
    </nc>
  </rcc>
  <rcc rId="4532" sId="1">
    <nc r="E340" t="inlineStr">
      <is>
        <t>07</t>
      </is>
    </nc>
  </rcc>
  <rcc rId="4533" sId="1">
    <nc r="B339" t="inlineStr">
      <is>
        <t>10301 S4760</t>
      </is>
    </nc>
  </rcc>
  <rcc rId="4534" sId="1">
    <nc r="B340" t="inlineStr">
      <is>
        <t>10301 S4760</t>
      </is>
    </nc>
  </rcc>
  <rcc rId="4535" sId="1">
    <nc r="F340" t="inlineStr">
      <is>
        <t>03</t>
      </is>
    </nc>
  </rcc>
  <rcc rId="4536" sId="1">
    <nc r="F339" t="inlineStr">
      <is>
        <t>03</t>
      </is>
    </nc>
  </rcc>
  <rcc rId="4537" sId="1" numFmtId="4">
    <nc r="G340">
      <v>358.01463999999999</v>
    </nc>
  </rcc>
  <rcc rId="4538" sId="1" numFmtId="4">
    <oc r="G361">
      <v>218.7</v>
    </oc>
    <nc r="G361">
      <v>218.68226999999999</v>
    </nc>
  </rcc>
  <rcc rId="4539" sId="1" numFmtId="4">
    <oc r="G364">
      <v>9.4499999999999993</v>
    </oc>
    <nc r="G364">
      <v>9.4677299999999995</v>
    </nc>
  </rcc>
  <rcc rId="4540" sId="1" numFmtId="4">
    <oc r="G367">
      <v>2996.32591</v>
    </oc>
    <nc r="G367">
      <v>3719.0776300000002</v>
    </nc>
  </rcc>
  <rrc rId="4541" sId="1" ref="A369:XFD369" action="insertRow"/>
  <rfmt sheetId="1" sqref="A369" start="0" length="0">
    <dxf>
      <border outline="0">
        <left style="thin">
          <color indexed="64"/>
        </left>
      </border>
    </dxf>
  </rfmt>
  <rcc rId="4542" sId="1">
    <nc r="B369" t="inlineStr">
      <is>
        <t>10501 83040</t>
      </is>
    </nc>
  </rcc>
  <rcc rId="4543" sId="1" numFmtId="30">
    <nc r="D369">
      <v>969</v>
    </nc>
  </rcc>
  <rcc rId="4544" sId="1">
    <nc r="E369" t="inlineStr">
      <is>
        <t>07</t>
      </is>
    </nc>
  </rcc>
  <rcc rId="4545" sId="1">
    <nc r="F369" t="inlineStr">
      <is>
        <t>09</t>
      </is>
    </nc>
  </rcc>
  <rcc rId="4546" sId="1" numFmtId="4">
    <nc r="G369">
      <v>87.3</v>
    </nc>
  </rcc>
  <rcc rId="4547" sId="1">
    <nc r="C369" t="inlineStr">
      <is>
        <t>340</t>
      </is>
    </nc>
  </rcc>
  <rcc rId="4548" sId="1">
    <nc r="A369" t="inlineStr">
      <is>
        <t>Стипендии</t>
      </is>
    </nc>
  </rcc>
  <rcc rId="4549" sId="1" numFmtId="4">
    <oc r="G370">
      <v>35.700000000000003</v>
    </oc>
    <nc r="G370">
      <v>29.753</v>
    </nc>
  </rcc>
  <rcc rId="4550" sId="1" numFmtId="4">
    <oc r="G371">
      <v>48.5</v>
    </oc>
    <nc r="G371">
      <v>36.808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551" sId="1" ref="A375:XFD375" action="insertRow"/>
  <rrc rId="4552" sId="1" ref="A375:XFD375" action="insertRow"/>
  <rrc rId="4553" sId="1" ref="A375:XFD376" action="insertRow"/>
  <rrc rId="4554" sId="1" ref="A375:XFD376" action="insertRow"/>
  <rcc rId="4555" sId="1" odxf="1" dxf="1">
    <nc r="A375" t="inlineStr">
      <is>
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</is>
    </nc>
    <odxf>
      <font>
        <i val="0"/>
        <color indexed="8"/>
        <name val="Times New Roman"/>
        <family val="1"/>
      </font>
      <border outline="0">
        <left/>
      </border>
    </odxf>
    <ndxf>
      <font>
        <i/>
        <color indexed="8"/>
        <name val="Times New Roman"/>
        <family val="1"/>
      </font>
      <border outline="0">
        <left style="thin">
          <color indexed="64"/>
        </left>
      </border>
    </ndxf>
  </rcc>
  <rcc rId="4556" sId="1" odxf="1" dxf="1">
    <nc r="A376" t="inlineStr">
      <is>
        <t xml:space="preserve">Фонд оплаты труда учреждений </t>
      </is>
    </nc>
    <odxf>
      <font>
        <color indexed="8"/>
        <name val="Times New Roman"/>
        <family val="1"/>
      </font>
      <numFmt numFmtId="0" formatCode="General"/>
      <fill>
        <patternFill patternType="solid"/>
      </fill>
      <alignment vertical="center"/>
      <border outline="0">
        <left/>
      </border>
    </odxf>
    <ndxf>
      <font>
        <color indexed="8"/>
        <name val="Times New Roman"/>
        <family val="1"/>
      </font>
      <numFmt numFmtId="30" formatCode="@"/>
      <fill>
        <patternFill patternType="none"/>
      </fill>
      <alignment vertical="top"/>
      <border outline="0">
        <left style="thin">
          <color indexed="64"/>
        </left>
      </border>
    </ndxf>
  </rcc>
  <rcc rId="4557" sId="1" odxf="1" dxf="1">
    <nc r="A377" t="inlineStr">
      <is>
        <t>Взносы по обязательному социальному страхованию на выплаты по оплате труда работников и иные выплаты работникам учреждений</t>
      </is>
    </nc>
    <odxf>
      <border outline="0">
        <left/>
      </border>
    </odxf>
    <ndxf>
      <border outline="0">
        <left style="thin">
          <color indexed="64"/>
        </left>
      </border>
    </ndxf>
  </rcc>
  <rcc rId="4558" sId="1" odxf="1" dxf="1">
    <nc r="A378" t="inlineStr">
      <is>
        <t>Фонд оплаты труда государственных (муниципальных) органов</t>
      </is>
    </nc>
    <odxf>
      <font>
        <color indexed="8"/>
        <name val="Times New Roman"/>
        <family val="1"/>
      </font>
      <numFmt numFmtId="0" formatCode="General"/>
      <fill>
        <patternFill patternType="solid"/>
      </fill>
      <alignment vertical="center"/>
      <border outline="0">
        <left/>
      </border>
    </odxf>
    <ndxf>
      <font>
        <color indexed="8"/>
        <name val="Times New Roman"/>
        <family val="1"/>
      </font>
      <numFmt numFmtId="30" formatCode="@"/>
      <fill>
        <patternFill patternType="none"/>
      </fill>
      <alignment vertical="top"/>
      <border outline="0">
        <left style="thin">
          <color indexed="64"/>
        </left>
      </border>
    </ndxf>
  </rcc>
  <rcc rId="4559" sId="1" odxf="1" dxf="1">
    <nc r="A379" t="inlineStr">
      <is>
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</is>
    </nc>
    <odxf>
      <border outline="0">
        <left/>
      </border>
    </odxf>
    <ndxf>
      <border outline="0">
        <left style="thin">
          <color indexed="64"/>
        </left>
      </border>
    </ndxf>
  </rcc>
  <rfmt sheetId="1" sqref="B375" start="0" length="0">
    <dxf>
      <font>
        <i/>
        <name val="Times New Roman"/>
        <family val="1"/>
      </font>
    </dxf>
  </rfmt>
  <rfmt sheetId="1" sqref="C375" start="0" length="0">
    <dxf>
      <font>
        <i/>
        <name val="Times New Roman"/>
        <family val="1"/>
      </font>
    </dxf>
  </rfmt>
  <rcc rId="4560" sId="1">
    <nc r="C376" t="inlineStr">
      <is>
        <t>111</t>
      </is>
    </nc>
  </rcc>
  <rcc rId="4561" sId="1">
    <nc r="C377" t="inlineStr">
      <is>
        <t>119</t>
      </is>
    </nc>
  </rcc>
  <rcc rId="4562" sId="1">
    <nc r="C378" t="inlineStr">
      <is>
        <t>121</t>
      </is>
    </nc>
  </rcc>
  <rcc rId="4563" sId="1">
    <nc r="C379" t="inlineStr">
      <is>
        <t>129</t>
      </is>
    </nc>
  </rcc>
  <rcc rId="4564" sId="1" odxf="1" dxf="1">
    <nc r="G375">
      <f>SUM(G376:G379)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565" sId="1" numFmtId="4">
    <nc r="G376">
      <v>2937.47586</v>
    </nc>
  </rcc>
  <rcc rId="4566" sId="1" numFmtId="4">
    <nc r="G377">
      <v>710.81912999999997</v>
    </nc>
  </rcc>
  <rcc rId="4567" sId="1" numFmtId="4">
    <nc r="G378">
      <v>208.41382999999999</v>
    </nc>
  </rcc>
  <rcc rId="4568" sId="1" numFmtId="4">
    <nc r="G379">
      <v>54.32461</v>
    </nc>
  </rcc>
  <rcc rId="4569" sId="1" odxf="1" dxf="1">
    <nc r="E375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570" sId="1" odxf="1" dxf="1">
    <nc r="F375" t="inlineStr">
      <is>
        <t>09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571" sId="1">
    <nc r="E376" t="inlineStr">
      <is>
        <t>07</t>
      </is>
    </nc>
  </rcc>
  <rcc rId="4572" sId="1">
    <nc r="F376" t="inlineStr">
      <is>
        <t>09</t>
      </is>
    </nc>
  </rcc>
  <rcc rId="4573" sId="1">
    <nc r="E377" t="inlineStr">
      <is>
        <t>07</t>
      </is>
    </nc>
  </rcc>
  <rcc rId="4574" sId="1">
    <nc r="F377" t="inlineStr">
      <is>
        <t>09</t>
      </is>
    </nc>
  </rcc>
  <rcc rId="4575" sId="1">
    <nc r="E378" t="inlineStr">
      <is>
        <t>07</t>
      </is>
    </nc>
  </rcc>
  <rcc rId="4576" sId="1">
    <nc r="F378" t="inlineStr">
      <is>
        <t>09</t>
      </is>
    </nc>
  </rcc>
  <rcc rId="4577" sId="1">
    <nc r="E379" t="inlineStr">
      <is>
        <t>07</t>
      </is>
    </nc>
  </rcc>
  <rcc rId="4578" sId="1">
    <nc r="F379" t="inlineStr">
      <is>
        <t>09</t>
      </is>
    </nc>
  </rcc>
  <rcc rId="4579" sId="1">
    <nc r="D375" t="inlineStr">
      <is>
        <t>969</t>
      </is>
    </nc>
  </rcc>
  <rcc rId="4580" sId="1">
    <nc r="D376" t="inlineStr">
      <is>
        <t>969</t>
      </is>
    </nc>
  </rcc>
  <rcc rId="4581" sId="1">
    <nc r="D377" t="inlineStr">
      <is>
        <t>969</t>
      </is>
    </nc>
  </rcc>
  <rcc rId="4582" sId="1">
    <nc r="D378" t="inlineStr">
      <is>
        <t>969</t>
      </is>
    </nc>
  </rcc>
  <rcc rId="4583" sId="1">
    <nc r="D379" t="inlineStr">
      <is>
        <t>969</t>
      </is>
    </nc>
  </rcc>
  <rfmt sheetId="1" sqref="D375" start="0" length="2147483647">
    <dxf>
      <font>
        <i/>
      </font>
    </dxf>
  </rfmt>
  <rcc rId="4584" sId="1">
    <nc r="B375" t="inlineStr">
      <is>
        <t>10501 S4760</t>
      </is>
    </nc>
  </rcc>
  <rcc rId="4585" sId="1">
    <nc r="B376" t="inlineStr">
      <is>
        <t>10501 S4760</t>
      </is>
    </nc>
  </rcc>
  <rcc rId="4586" sId="1">
    <nc r="B377" t="inlineStr">
      <is>
        <t>10501 S4760</t>
      </is>
    </nc>
  </rcc>
  <rcc rId="4587" sId="1">
    <nc r="B378" t="inlineStr">
      <is>
        <t>10501 S4760</t>
      </is>
    </nc>
  </rcc>
  <rcc rId="4588" sId="1">
    <nc r="B379" t="inlineStr">
      <is>
        <t>10501 S4760</t>
      </is>
    </nc>
  </rcc>
  <rcc rId="4589" sId="1">
    <oc r="G356">
      <f>G359+G362+G357+G372</f>
    </oc>
    <nc r="G356">
      <f>G359+G362+G357+G372+G375</f>
    </nc>
  </rcc>
  <rrc rId="4590" sId="1" ref="A380:XFD380" action="deleteRow">
    <rfmt sheetId="1" xfDxf="1" sqref="A380:XFD380" start="0" length="0">
      <dxf>
        <font>
          <i/>
          <name val="Times New Roman CYR"/>
          <family val="1"/>
        </font>
        <alignment wrapText="1"/>
      </dxf>
    </rfmt>
    <rfmt sheetId="1" sqref="A380" start="0" length="0">
      <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80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80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80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80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80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80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4591" sId="1" numFmtId="4">
    <oc r="G386">
      <v>105.6</v>
    </oc>
    <nc r="G386">
      <v>95.4</v>
    </nc>
  </rcc>
  <rcc rId="4592" sId="1" numFmtId="4">
    <oc r="G425">
      <v>16</v>
    </oc>
    <nc r="G425">
      <v>131.524</v>
    </nc>
  </rcc>
  <rcc rId="4593" sId="1" numFmtId="4">
    <oc r="G426">
      <v>2484</v>
    </oc>
    <nc r="G426">
      <v>2240.498</v>
    </nc>
  </rcc>
  <rcc rId="4594" sId="1" numFmtId="4">
    <oc r="G451">
      <v>220</v>
    </oc>
    <nc r="G451">
      <v>330</v>
    </nc>
  </rcc>
  <rcc rId="4595" sId="1" numFmtId="4">
    <oc r="G454">
      <v>14945.95651</v>
    </oc>
    <nc r="G454">
      <v>16506.233509999998</v>
    </nc>
  </rcc>
  <rcc rId="4596" sId="1" numFmtId="4">
    <oc r="G460">
      <v>1810578.1697199999</v>
    </oc>
    <nc r="G460">
      <v>2392727.7675299998</v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97" sId="1">
    <oc r="G198">
      <f>SUM(G199:G203)</f>
    </oc>
    <nc r="G198">
      <f>SUM(G199:G203)</f>
    </nc>
  </rcc>
  <rrc rId="4598" sId="1" ref="A174:XFD175" action="insertRow"/>
  <rcc rId="4599" sId="1" odxf="1" dxf="1">
    <nc r="A174" t="inlineStr">
      <is>
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</is>
    </nc>
    <odxf>
      <font>
        <i val="0"/>
        <color indexed="8"/>
        <name val="Times New Roman"/>
        <family val="1"/>
      </font>
      <border outline="0">
        <left/>
        <right/>
        <top/>
        <bottom/>
      </border>
    </odxf>
    <ndxf>
      <font>
        <i/>
        <color indexed="8"/>
        <name val="Times New Roman"/>
        <family val="1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B174" start="0" length="0">
    <dxf>
      <font>
        <i/>
        <name val="Times New Roman"/>
        <family val="1"/>
      </font>
    </dxf>
  </rfmt>
  <rfmt sheetId="1" sqref="C174" start="0" length="0">
    <dxf>
      <font>
        <i/>
        <name val="Times New Roman"/>
        <family val="1"/>
      </font>
    </dxf>
  </rfmt>
  <rcc rId="4600" sId="1" odxf="1" dxf="1">
    <nc r="D174" t="inlineStr">
      <is>
        <t>973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601" sId="1" odxf="1" dxf="1">
    <nc r="E174" t="inlineStr">
      <is>
        <t>08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602" sId="1" odxf="1" dxf="1">
    <nc r="F174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603" sId="1" odxf="1" dxf="1">
    <nc r="G174">
      <f>G175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604" sId="1" odxf="1" dxf="1">
    <nc r="A175" t="inlineStr">
      <is>
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  <odxf>
      <font>
        <color indexed="8"/>
        <name val="Times New Roman"/>
        <family val="1"/>
      </font>
      <fill>
        <patternFill patternType="solid"/>
      </fill>
      <border outline="0">
        <left/>
        <right/>
        <top/>
        <bottom/>
      </border>
    </odxf>
    <ndxf>
      <font>
        <color indexed="8"/>
        <name val="Times New Roman"/>
        <family val="1"/>
      </font>
      <fill>
        <patternFill patternType="none"/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605" sId="1">
    <nc r="D175" t="inlineStr">
      <is>
        <t>973</t>
      </is>
    </nc>
  </rcc>
  <rcc rId="4606" sId="1">
    <nc r="E175" t="inlineStr">
      <is>
        <t>08</t>
      </is>
    </nc>
  </rcc>
  <rcc rId="4607" sId="1">
    <nc r="F175" t="inlineStr">
      <is>
        <t>01</t>
      </is>
    </nc>
  </rcc>
  <rcc rId="4608" sId="1">
    <nc r="B174" t="inlineStr">
      <is>
        <t>08101 S4760</t>
      </is>
    </nc>
  </rcc>
  <rcc rId="4609" sId="1">
    <nc r="B175" t="inlineStr">
      <is>
        <t>08101 S4760</t>
      </is>
    </nc>
  </rcc>
  <rcc rId="4610" sId="1">
    <nc r="C175" t="inlineStr">
      <is>
        <t>611</t>
      </is>
    </nc>
  </rcc>
  <rcc rId="4611" sId="1" numFmtId="4">
    <nc r="G175">
      <v>730</v>
    </nc>
  </rcc>
  <rcc rId="4612" sId="1">
    <oc r="G163">
      <f>G164+G170+G166+G168+G172</f>
    </oc>
    <nc r="G163">
      <f>G164+G170+G166+G168+G172+G174</f>
    </nc>
  </rcc>
  <rcc rId="4613" sId="1" numFmtId="4">
    <oc r="G214">
      <v>154.69999999999999</v>
    </oc>
    <nc r="G214">
      <v>145.69999999999999</v>
    </nc>
  </rcc>
  <rcc rId="4614" sId="1" numFmtId="4">
    <oc r="G173">
      <v>209.98400000000001</v>
    </oc>
    <nc r="G173">
      <v>209.89400000000001</v>
    </nc>
  </rcc>
  <rcc rId="4615" sId="1">
    <oc r="G377">
      <f>SUM(G378:G381)</f>
    </oc>
    <nc r="G377">
      <f>SUM(G378:G381)</f>
    </nc>
  </rcc>
  <rcc rId="4616" sId="1">
    <oc r="G331">
      <f>G332+G335+G338</f>
    </oc>
    <nc r="G331">
      <f>G332+G335+G338+G341</f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18" sId="1">
    <oc r="A410" t="inlineStr">
      <is>
        <t>Муниципальная программа "Формирование комфортной городской среды на территории муниципального образования "Селенгинский район" на 2018-2022годы</t>
      </is>
    </oc>
    <nc r="A410" t="inlineStr">
      <is>
        <t>Муниципальная программа "Формирование комфортной городской среды на территории муниципального образования "Селенгинский район" на 2020-2025 годы</t>
      </is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19" sId="1">
    <oc r="A21" t="inlineStr">
      <is>
        <t>Муниципальная Программа «Развитие муниципальной службы в Селенгинском районе на 2020 - 2024 годы»</t>
      </is>
    </oc>
    <nc r="A21" t="inlineStr">
      <is>
        <t>Муниципальная Программа «Развитие муниципальной службы в Селенгинском районе на 2020 - 2025 годы»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568" sId="1" ref="A28:XFD28" action="insertRow"/>
  <rcc rId="3569" sId="1" numFmtId="4">
    <oc r="G27">
      <f>208+208</f>
    </oc>
    <nc r="G27">
      <v>173.5</v>
    </nc>
  </rcc>
  <rrc rId="3570" sId="1" ref="A28:XFD28" action="insertRow"/>
  <rrc rId="3571" sId="1" ref="A28:XFD28" action="insertRow"/>
  <rcc rId="3572" sId="1">
    <nc r="B28" t="inlineStr">
      <is>
        <t>01002 S2870</t>
      </is>
    </nc>
  </rcc>
  <rcc rId="3573" sId="1">
    <nc r="C28" t="inlineStr">
      <is>
        <t>244</t>
      </is>
    </nc>
  </rcc>
  <rcc rId="3574" sId="1">
    <nc r="D28" t="inlineStr">
      <is>
        <t>969</t>
      </is>
    </nc>
  </rcc>
  <rcc rId="3575" sId="1">
    <nc r="E28" t="inlineStr">
      <is>
        <t>07</t>
      </is>
    </nc>
  </rcc>
  <rcc rId="3576" sId="1">
    <nc r="F28" t="inlineStr">
      <is>
        <t>09</t>
      </is>
    </nc>
  </rcc>
  <rcc rId="3577" sId="1" numFmtId="4">
    <nc r="G28">
      <v>20</v>
    </nc>
  </rcc>
  <rcc rId="3578" sId="1">
    <nc r="A28" t="inlineStr">
      <is>
        <t>Прочие закупки товаров, работ и услуг для государственных (муниципальных) нужд</t>
      </is>
    </nc>
  </rcc>
  <rcc rId="3579" sId="1">
    <nc r="A29" t="inlineStr">
      <is>
        <t>Прочие закупки товаров, работ и услуг для государственных (муниципальных) нужд</t>
      </is>
    </nc>
  </rcc>
  <rcc rId="3580" sId="1">
    <nc r="B29" t="inlineStr">
      <is>
        <t>01002 S2870</t>
      </is>
    </nc>
  </rcc>
  <rcc rId="3581" sId="1">
    <nc r="C29" t="inlineStr">
      <is>
        <t>244</t>
      </is>
    </nc>
  </rcc>
  <rcc rId="3582" sId="1">
    <nc r="D29" t="inlineStr">
      <is>
        <t>970</t>
      </is>
    </nc>
  </rcc>
  <rcc rId="3583" sId="1">
    <nc r="E29" t="inlineStr">
      <is>
        <t>01</t>
      </is>
    </nc>
  </rcc>
  <rcc rId="3584" sId="1">
    <nc r="F29" t="inlineStr">
      <is>
        <t>06</t>
      </is>
    </nc>
  </rcc>
  <rcc rId="3585" sId="1" numFmtId="4">
    <nc r="G29">
      <v>20</v>
    </nc>
  </rcc>
  <rrc rId="3586" sId="1" ref="A30:XFD30" action="insertRow"/>
  <rcc rId="3587" sId="1">
    <nc r="A30" t="inlineStr">
      <is>
        <t>Прочие закупки товаров, работ и услуг для государственных (муниципальных) нужд</t>
      </is>
    </nc>
  </rcc>
  <rcc rId="3588" sId="1">
    <nc r="B30" t="inlineStr">
      <is>
        <t>01002 S2870</t>
      </is>
    </nc>
  </rcc>
  <rcc rId="3589" sId="1">
    <nc r="C30" t="inlineStr">
      <is>
        <t>244</t>
      </is>
    </nc>
  </rcc>
  <rcc rId="3590" sId="1">
    <nc r="D30" t="inlineStr">
      <is>
        <t>971</t>
      </is>
    </nc>
  </rcc>
  <rcc rId="3591" sId="1">
    <nc r="E30" t="inlineStr">
      <is>
        <t>01</t>
      </is>
    </nc>
  </rcc>
  <rcc rId="3592" sId="1">
    <nc r="F30" t="inlineStr">
      <is>
        <t>13</t>
      </is>
    </nc>
  </rcc>
  <rcc rId="3593" sId="1" numFmtId="4">
    <nc r="G30">
      <v>23.5</v>
    </nc>
  </rcc>
  <rrc rId="3594" sId="1" ref="A31:XFD31" action="insertRow"/>
  <rrc rId="3595" sId="1" ref="A31:XFD31" action="insertRow"/>
  <rcc rId="3596" sId="1">
    <nc r="A31" t="inlineStr">
      <is>
        <t>Прочие закупки товаров, работ и услуг для государственных (муниципальных) нужд</t>
      </is>
    </nc>
  </rcc>
  <rcc rId="3597" sId="1">
    <nc r="B31" t="inlineStr">
      <is>
        <t>01002 S2870</t>
      </is>
    </nc>
  </rcc>
  <rcc rId="3598" sId="1">
    <nc r="A32" t="inlineStr">
      <is>
        <t>Прочие закупки товаров, работ и услуг для государственных (муниципальных) нужд</t>
      </is>
    </nc>
  </rcc>
  <rcc rId="3599" sId="1">
    <nc r="B32" t="inlineStr">
      <is>
        <t>01002 S2870</t>
      </is>
    </nc>
  </rcc>
  <rcc rId="3600" sId="1">
    <nc r="C31" t="inlineStr">
      <is>
        <t>244</t>
      </is>
    </nc>
  </rcc>
  <rcc rId="3601" sId="1">
    <nc r="D31" t="inlineStr">
      <is>
        <t>973</t>
      </is>
    </nc>
  </rcc>
  <rcc rId="3602" sId="1">
    <nc r="E31" t="inlineStr">
      <is>
        <t>08</t>
      </is>
    </nc>
  </rcc>
  <rcc rId="3603" sId="1">
    <nc r="F31" t="inlineStr">
      <is>
        <t>04</t>
      </is>
    </nc>
  </rcc>
  <rcc rId="3604" sId="1" numFmtId="4">
    <nc r="G31">
      <v>23.5</v>
    </nc>
  </rcc>
  <rcc rId="3605" sId="1">
    <nc r="C32" t="inlineStr">
      <is>
        <t>244</t>
      </is>
    </nc>
  </rcc>
  <rcc rId="3606" sId="1">
    <nc r="D32" t="inlineStr">
      <is>
        <t>975</t>
      </is>
    </nc>
  </rcc>
  <rcc rId="3607" sId="1">
    <nc r="E32" t="inlineStr">
      <is>
        <t>11</t>
      </is>
    </nc>
  </rcc>
  <rcc rId="3608" sId="1">
    <nc r="F32" t="inlineStr">
      <is>
        <t>05</t>
      </is>
    </nc>
  </rcc>
  <rcc rId="3609" sId="1" numFmtId="4">
    <nc r="G32">
      <v>13.3</v>
    </nc>
  </rcc>
  <rcc rId="3610" sId="1" odxf="1" dxf="1">
    <nc r="A33" t="inlineStr">
      <is>
        <t>Иные межбюджетные трансферты</t>
      </is>
    </nc>
    <odxf>
      <fill>
        <patternFill>
          <bgColor indexed="9"/>
        </patternFill>
      </fill>
    </odxf>
    <ndxf>
      <fill>
        <patternFill>
          <bgColor indexed="65"/>
        </patternFill>
      </fill>
    </ndxf>
  </rcc>
  <rcc rId="3611" sId="1">
    <nc r="B33" t="inlineStr">
      <is>
        <t>01002 S2870</t>
      </is>
    </nc>
  </rcc>
  <rcc rId="3612" sId="1">
    <nc r="C33" t="inlineStr">
      <is>
        <t>540</t>
      </is>
    </nc>
  </rcc>
  <rcc rId="3613" sId="1">
    <nc r="D33" t="inlineStr">
      <is>
        <t>968</t>
      </is>
    </nc>
  </rcc>
  <rcc rId="3614" sId="1">
    <nc r="E33" t="inlineStr">
      <is>
        <t>01</t>
      </is>
    </nc>
  </rcc>
  <rcc rId="3615" sId="1">
    <nc r="F33" t="inlineStr">
      <is>
        <t>13</t>
      </is>
    </nc>
  </rcc>
  <rcc rId="3616" sId="1" numFmtId="4">
    <nc r="G33">
      <v>142.19999999999999</v>
    </nc>
  </rcc>
  <rcc rId="3617" sId="1">
    <oc r="G26">
      <f>G27</f>
    </oc>
    <nc r="G26">
      <f>G27+G28+G29+G30+G31+G32+G33</f>
    </nc>
  </rcc>
  <rrc rId="3618" sId="1" ref="A34:XFD34" action="insertRow"/>
  <rrc rId="3619" sId="1" ref="A34:XFD35" action="insertRow"/>
  <rrc rId="3620" sId="1" ref="A34:XFD35" action="insertRow"/>
  <rcc rId="3621" sId="1" numFmtId="4">
    <oc r="G41">
      <v>50</v>
    </oc>
    <nc r="G41">
      <v>43</v>
    </nc>
  </rcc>
  <rcc rId="3622" sId="1" odxf="1" dxf="1">
    <nc r="A38" t="inlineStr">
      <is>
        <t>Прочие закупки товаров, работ и услуг для государственных (муниципальных) нужд</t>
      </is>
    </nc>
    <odxf>
      <fill>
        <patternFill>
          <bgColor indexed="65"/>
        </patternFill>
      </fill>
    </odxf>
    <ndxf>
      <fill>
        <patternFill>
          <bgColor indexed="9"/>
        </patternFill>
      </fill>
    </ndxf>
  </rcc>
  <rcc rId="3623" sId="1">
    <nc r="B38" t="inlineStr">
      <is>
        <t xml:space="preserve">01004 82900 </t>
      </is>
    </nc>
  </rcc>
  <rcc rId="3624" sId="1">
    <nc r="C38" t="inlineStr">
      <is>
        <t>244</t>
      </is>
    </nc>
  </rcc>
  <rcc rId="3625" sId="1">
    <nc r="D38" t="inlineStr">
      <is>
        <t>968</t>
      </is>
    </nc>
  </rcc>
  <rcc rId="3626" sId="1">
    <nc r="E38" t="inlineStr">
      <is>
        <t>01</t>
      </is>
    </nc>
  </rcc>
  <rcc rId="3627" sId="1">
    <nc r="F38" t="inlineStr">
      <is>
        <t>13</t>
      </is>
    </nc>
  </rcc>
  <rcc rId="3628" sId="1" numFmtId="4">
    <nc r="G38">
      <v>200</v>
    </nc>
  </rcc>
  <rcc rId="3629" sId="1">
    <nc r="B37" t="inlineStr">
      <is>
        <t xml:space="preserve">01004 82900 </t>
      </is>
    </nc>
  </rcc>
  <rcc rId="3630" sId="1">
    <nc r="D37" t="inlineStr">
      <is>
        <t>968</t>
      </is>
    </nc>
  </rcc>
  <rcc rId="3631" sId="1">
    <nc r="E37" t="inlineStr">
      <is>
        <t>01</t>
      </is>
    </nc>
  </rcc>
  <rcc rId="3632" sId="1">
    <nc r="F37" t="inlineStr">
      <is>
        <t>13</t>
      </is>
    </nc>
  </rcc>
  <rfmt sheetId="1" sqref="A37:XFD37" start="0" length="2147483647">
    <dxf>
      <font>
        <i/>
      </font>
    </dxf>
  </rfmt>
  <rcc rId="3633" sId="1">
    <nc r="G37">
      <f>G38</f>
    </nc>
  </rcc>
  <rcc rId="3634" sId="1">
    <nc r="A37" t="inlineStr">
      <is>
        <t>Прочие мероприятия, связаные с выполнением обязательста ОМСУ</t>
      </is>
    </nc>
  </rcc>
  <rcc rId="3635" sId="1">
    <nc r="B36" t="inlineStr">
      <is>
        <t>01004 00000</t>
      </is>
    </nc>
  </rcc>
  <rcc rId="3636" sId="1" odxf="1" dxf="1">
    <nc r="D36" t="inlineStr">
      <is>
        <t>968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3637" sId="1" odxf="1" dxf="1">
    <nc r="E36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3638" sId="1" odxf="1" dxf="1">
    <nc r="F36" t="inlineStr">
      <is>
        <t>13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B36" start="0" length="2147483647">
    <dxf>
      <font>
        <i/>
      </font>
    </dxf>
  </rfmt>
  <rcc rId="3639" sId="1">
    <nc r="A36" t="inlineStr">
      <is>
        <t>Основное мероприятие "Изготовление комплектов памятных медалей "100 лет Селенгинского района Республики Бурятия"</t>
      </is>
    </nc>
  </rcc>
  <rfmt sheetId="1" sqref="A36" start="0" length="2147483647">
    <dxf>
      <font>
        <i/>
      </font>
    </dxf>
  </rfmt>
  <rcc rId="3640" sId="1">
    <nc r="G36">
      <f>G37</f>
    </nc>
  </rcc>
  <rfmt sheetId="1" sqref="G36" start="0" length="2147483647">
    <dxf>
      <font>
        <i/>
      </font>
    </dxf>
  </rfmt>
  <rrc rId="3641" sId="1" ref="A34:XFD35" action="insertRow"/>
  <rcc rId="3642" sId="1">
    <nc r="B37" t="inlineStr">
      <is>
        <t>01003 82900</t>
      </is>
    </nc>
  </rcc>
  <rcc rId="3643" sId="1">
    <nc r="C37" t="inlineStr">
      <is>
        <t>540</t>
      </is>
    </nc>
  </rcc>
  <rcc rId="3644" sId="1">
    <nc r="D37" t="inlineStr">
      <is>
        <t>968</t>
      </is>
    </nc>
  </rcc>
  <rcc rId="3645" sId="1">
    <nc r="E37" t="inlineStr">
      <is>
        <t>01</t>
      </is>
    </nc>
  </rcc>
  <rcc rId="3646" sId="1">
    <nc r="F37" t="inlineStr">
      <is>
        <t>13</t>
      </is>
    </nc>
  </rcc>
  <rcc rId="3647" sId="1" numFmtId="4">
    <nc r="G37">
      <v>600</v>
    </nc>
  </rcc>
  <rcc rId="3648" sId="1">
    <nc r="A37" t="inlineStr">
      <is>
        <t>Иные межбюджетные трансферты</t>
      </is>
    </nc>
  </rcc>
  <rcc rId="3649" sId="1">
    <nc r="B36" t="inlineStr">
      <is>
        <t>01003 82900</t>
      </is>
    </nc>
  </rcc>
  <rcc rId="3650" sId="1">
    <nc r="D36" t="inlineStr">
      <is>
        <t>968</t>
      </is>
    </nc>
  </rcc>
  <rcc rId="3651" sId="1">
    <nc r="E36" t="inlineStr">
      <is>
        <t>01</t>
      </is>
    </nc>
  </rcc>
  <rcc rId="3652" sId="1">
    <nc r="F36" t="inlineStr">
      <is>
        <t>13</t>
      </is>
    </nc>
  </rcc>
  <rcc rId="3653" sId="1">
    <nc r="C36" t="inlineStr">
      <is>
        <t>244</t>
      </is>
    </nc>
  </rcc>
  <rcc rId="3654" sId="1" numFmtId="4">
    <nc r="G36">
      <v>50</v>
    </nc>
  </rcc>
  <rcc rId="3655" sId="1">
    <nc r="B35" t="inlineStr">
      <is>
        <t>01003 82900</t>
      </is>
    </nc>
  </rcc>
  <rcc rId="3656" sId="1">
    <nc r="D35" t="inlineStr">
      <is>
        <t>968</t>
      </is>
    </nc>
  </rcc>
  <rcc rId="3657" sId="1">
    <nc r="E35" t="inlineStr">
      <is>
        <t>01</t>
      </is>
    </nc>
  </rcc>
  <rcc rId="3658" sId="1">
    <nc r="F35" t="inlineStr">
      <is>
        <t>13</t>
      </is>
    </nc>
  </rcc>
  <rcc rId="3659" sId="1" odxf="1" dxf="1">
    <nc r="A36" t="inlineStr">
      <is>
        <t>Прочие закупки товаров, работ и услуг для государственных (муниципальных) нужд</t>
      </is>
    </nc>
    <odxf>
      <fill>
        <patternFill>
          <bgColor indexed="65"/>
        </patternFill>
      </fill>
    </odxf>
    <ndxf>
      <fill>
        <patternFill>
          <bgColor indexed="9"/>
        </patternFill>
      </fill>
    </ndxf>
  </rcc>
  <rfmt sheetId="1" sqref="A35:XFD35" start="0" length="2147483647">
    <dxf>
      <font>
        <i/>
      </font>
    </dxf>
  </rfmt>
  <rcc rId="3660" sId="1">
    <nc r="G35">
      <f>G36+G37</f>
    </nc>
  </rcc>
  <rcc rId="3661" sId="1">
    <nc r="A35" t="inlineStr">
      <is>
        <t>Прочие мероприятия, связаные с выполнением обязательста ОМСУ</t>
      </is>
    </nc>
  </rcc>
  <rcc rId="3662" sId="1">
    <nc r="B34" t="inlineStr">
      <is>
        <t>01003 00000</t>
      </is>
    </nc>
  </rcc>
  <rcc rId="3663" sId="1">
    <nc r="D34" t="inlineStr">
      <is>
        <t>968</t>
      </is>
    </nc>
  </rcc>
  <rcc rId="3664" sId="1">
    <nc r="E34" t="inlineStr">
      <is>
        <t>01</t>
      </is>
    </nc>
  </rcc>
  <rcc rId="3665" sId="1">
    <nc r="F34" t="inlineStr">
      <is>
        <t>13</t>
      </is>
    </nc>
  </rcc>
  <rcc rId="3666" sId="1">
    <nc r="G34">
      <f>G35</f>
    </nc>
  </rcc>
  <rfmt sheetId="1" sqref="A34:XFD34" start="0" length="2147483647">
    <dxf>
      <font>
        <i/>
      </font>
    </dxf>
  </rfmt>
  <rcc rId="3667" sId="1">
    <nc r="A34" t="inlineStr">
      <is>
        <t>Основное мероприятие "Проведение рейтинговой оценки показателей эффективности развития сельских поселений"</t>
      </is>
    </nc>
  </rcc>
  <rcc rId="3668" sId="1">
    <oc r="G21">
      <f>G22+G25+G41</f>
    </oc>
    <nc r="G21">
      <f>G22+G25+G41+G34+G38</f>
    </nc>
  </rcc>
  <rrc rId="3669" sId="1" ref="A44:XFD44" action="insertRow"/>
  <rrc rId="3670" sId="1" ref="A44:XFD44" action="insertRow"/>
  <rcc rId="3671" sId="1">
    <nc r="A44" t="inlineStr">
      <is>
        <t>Прочие закупки товаров, работ и услуг для государственных (муниципальных) нужд</t>
      </is>
    </nc>
  </rcc>
  <rcc rId="3672" sId="1">
    <nc r="B44" t="inlineStr">
      <is>
        <t>01005 82900</t>
      </is>
    </nc>
  </rcc>
  <rcc rId="3673" sId="1">
    <nc r="C44" t="inlineStr">
      <is>
        <t>244</t>
      </is>
    </nc>
  </rcc>
  <rcc rId="3674" sId="1">
    <nc r="D44" t="inlineStr">
      <is>
        <t>976</t>
      </is>
    </nc>
  </rcc>
  <rcc rId="3675" sId="1">
    <nc r="E44" t="inlineStr">
      <is>
        <t>04</t>
      </is>
    </nc>
  </rcc>
  <rcc rId="3676" sId="1">
    <nc r="F44" t="inlineStr">
      <is>
        <t>05</t>
      </is>
    </nc>
  </rcc>
  <rcc rId="3677" sId="1" numFmtId="4">
    <nc r="G44">
      <v>3.5</v>
    </nc>
  </rcc>
  <rfmt sheetId="1" sqref="A45" start="0" length="0">
    <dxf>
      <fill>
        <patternFill>
          <bgColor indexed="65"/>
        </patternFill>
      </fill>
    </dxf>
  </rfmt>
  <rcc rId="3678" sId="1">
    <nc r="A45" t="inlineStr">
      <is>
        <t>Субсидии автономным учреждениям на иные цели</t>
      </is>
    </nc>
  </rcc>
  <rcc rId="3679" sId="1">
    <nc r="B45" t="inlineStr">
      <is>
        <t xml:space="preserve">01005 82900 </t>
      </is>
    </nc>
  </rcc>
  <rcc rId="3680" sId="1">
    <nc r="C45" t="inlineStr">
      <is>
        <t>622</t>
      </is>
    </nc>
  </rcc>
  <rcc rId="3681" sId="1">
    <nc r="D45" t="inlineStr">
      <is>
        <t>968</t>
      </is>
    </nc>
  </rcc>
  <rcc rId="3682" sId="1">
    <nc r="E45" t="inlineStr">
      <is>
        <t>01</t>
      </is>
    </nc>
  </rcc>
  <rcc rId="3683" sId="1">
    <nc r="F45" t="inlineStr">
      <is>
        <t>13</t>
      </is>
    </nc>
  </rcc>
  <rcc rId="3684" sId="1" numFmtId="4">
    <nc r="G45">
      <v>3.5</v>
    </nc>
  </rcc>
  <rcc rId="3685" sId="1">
    <oc r="G42">
      <f>G43</f>
    </oc>
    <nc r="G42">
      <f>G43+G44+G45</f>
    </nc>
  </rcc>
  <rcc rId="3686" sId="1" numFmtId="4">
    <oc r="G60">
      <v>5800</v>
    </oc>
    <nc r="G60">
      <v>19400</v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20" sId="1">
    <oc r="A55" t="inlineStr">
      <is>
        <t>Муниципальная Программа «Управление муниципальными финансами и муниципальным долгом на 2020-2024 годы</t>
      </is>
    </oc>
    <nc r="A55" t="inlineStr">
      <is>
        <t>Муниципальная Программа «Управление муниципальными финансами и муниципальным долгом на 2020-2025 годы</t>
      </is>
    </nc>
  </rcc>
  <rcc rId="4621" sId="1">
    <oc r="A76" t="inlineStr">
      <is>
        <t>Муниципальная программа  «Развитие туризма и благоустройство мест массового отдыха в Селенгинском районе на 2020-2024 годы»</t>
      </is>
    </oc>
    <nc r="A76" t="inlineStr">
      <is>
        <t>Муниципальная программа  «Развитие туризма и благоустройство мест массового отдыха в Селенгинском районе на 2020-2025 годы»</t>
      </is>
    </nc>
  </rcc>
  <rcc rId="4622" sId="1">
    <oc r="A83" t="inlineStr">
      <is>
        <t>Муниципальная Программа «Повышение качества управления муниципальной собственностью и градостроительной деятельностью в Селенгинском районе на 2020-2024 годы</t>
      </is>
    </oc>
    <nc r="A83" t="inlineStr">
      <is>
        <t>Муниципальная Программа «Повышение качества управления муниципальной собственностью и градостроительной деятельностью в Селенгинском районе на 2023-2025 годы</t>
      </is>
    </nc>
  </rcc>
  <rcc rId="4623" sId="1">
    <oc r="A126" t="inlineStr">
      <is>
        <t>Муниципальная программа «Развитие малого и среднего предпринимательства в Селенгинском районе на 2020-2024 годы</t>
      </is>
    </oc>
    <nc r="A126" t="inlineStr">
      <is>
        <t>Муниципальная программа «Развитие малого и среднего предпринимательства в Селенгинском районе на 2020-2025 годы</t>
      </is>
    </nc>
  </rcc>
  <rcc rId="4624" sId="1">
    <oc r="A131" t="inlineStr">
      <is>
        <t>Муниципальная программа «Комплексное развитие сельских территорий в Селенгинском районе на 2020-2024 годы»</t>
      </is>
    </oc>
    <nc r="A131" t="inlineStr">
      <is>
        <t>Муниципальная программа «Комплексное развитие сельских территорий в Селенгинском районе на 2023-2025 годы»</t>
      </is>
    </nc>
  </rcc>
  <rcc rId="4625" sId="1">
    <oc r="A161" t="inlineStr">
      <is>
        <t>Муниципальная Программа «Развитие культуры в Селенгинском районе на 2020 – 2024 годы»</t>
      </is>
    </oc>
    <nc r="A161" t="inlineStr">
      <is>
        <t>Муниципальная Программа «Развитие культуры в Селенгинском районе на 2020 – 2025 годы»</t>
      </is>
    </nc>
  </rcc>
  <rcc rId="4626" sId="1">
    <oc r="A225" t="inlineStr">
      <is>
        <t>Муниципальная Программа «Развитие физической культуры, спорта и молодежной политики в Селенгинском районе на  2020 – 2024 годы»</t>
      </is>
    </oc>
    <nc r="A225" t="inlineStr">
      <is>
        <t>Муниципальная Программа «Развитие физической культуры, спорта и молодежной политики в Селенгинском районе на  2020 – 2025 годы»</t>
      </is>
    </nc>
  </rcc>
  <rcc rId="4627" sId="1">
    <oc r="A281" t="inlineStr">
      <is>
        <t>МП «Развитие образования в Селенгинском районе на 2020-2024 годы"</t>
      </is>
    </oc>
    <nc r="A281" t="inlineStr">
      <is>
        <t>МП «Развитие образования в Селенгинском районе на 2020-2025 годы"</t>
      </is>
    </nc>
  </rcc>
  <rcc rId="4628" sId="1">
    <oc r="A392" t="inlineStr">
      <is>
        <t>Муниципальная программа «Старшее поколение на 2020-2024 годы</t>
      </is>
    </oc>
    <nc r="A392" t="inlineStr">
      <is>
        <t>Муниципальная программа «Старшее поколение на 2020-2025 годы</t>
      </is>
    </nc>
  </rcc>
  <rcc rId="4629" sId="1">
    <oc r="A396" t="inlineStr">
      <is>
        <t>Муниципальная программа «Организация общественных работ на территории Селенгинского района на 2020-2024 годы</t>
      </is>
    </oc>
    <nc r="A396" t="inlineStr">
      <is>
        <t>Муниципальная программа «Организация общественных работ на территории Селенгинского района на 2020-2025 годы</t>
      </is>
    </nc>
  </rcc>
  <rcc rId="4630" sId="1">
    <oc r="A400" t="inlineStr">
      <is>
        <t>Муниципальная программа «Поддержка сельских и городских инициатив в Селенгинском районе на 2020-2024 годы»</t>
      </is>
    </oc>
    <nc r="A400" t="inlineStr">
      <is>
        <t>Муниципальная программа «Поддержка сельских и городских инициатив в Селенгинском районе на 2020-2025 годы»</t>
      </is>
    </nc>
  </rcc>
  <rcc rId="4631" sId="1">
    <oc r="A415" t="inlineStr">
      <is>
        <t>Муниципальная программа "Чистая вода на 2020-2024 годы"</t>
      </is>
    </oc>
    <nc r="A415" t="inlineStr">
      <is>
        <t>Муниципальная программа "Чистая вода на 2020-2025 годы"</t>
      </is>
    </nc>
  </rcc>
  <rcc rId="4632" sId="1">
    <oc r="A421" t="inlineStr">
      <is>
        <t>Муниципальная Программа «Обеспечение безопасности населения от чрезвычайных ситуаций природного и техногенного характера на территории муниципального образования "Селенгинский район" на период 2020-2024 годы»</t>
      </is>
    </oc>
    <nc r="A421" t="inlineStr">
      <is>
        <t>Муниципальная Программа «Обеспечение безопасности населения от чрезвычайных ситуаций природного и техногенного характера на территории муниципального образования "Селенгинский район" на период 2021-2025 годы»</t>
      </is>
    </nc>
  </rcc>
  <rcc rId="4633" sId="1">
    <oc r="A438" t="inlineStr">
      <is>
        <t>Муниципальная программа "Профилактика преступлений и иных правонарушений в Селенгинском районе"</t>
      </is>
    </oc>
    <nc r="A438" t="inlineStr">
      <is>
        <t>Муниципальная программа "Профилактика преступлений и иных правонарушений в Селенгинском районе на 2023-2025 годы"</t>
      </is>
    </nc>
  </rcc>
  <rcc rId="4634" sId="1">
    <oc r="A442" t="inlineStr">
      <is>
        <t>Муниципальная программа «Сохранение и развитие бурятского языка в Селенгинском районе на 2021-2024 годы"</t>
      </is>
    </oc>
    <nc r="A442" t="inlineStr">
      <is>
        <t>Муниципальная программа «Сохранение и развитие бурятского языка в Селенгинском районе на 2021-2025 годы"</t>
      </is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635" sId="1" ref="A415:XFD417" action="insertRow"/>
  <rcc rId="4636" sId="1" odxf="1" dxf="1">
    <nc r="A415" t="inlineStr">
      <is>
        <t>На поддержку государственных программ субъектов Российской Федерации и муниципальных программ формирования современной городской среды</t>
      </is>
    </nc>
    <odxf>
      <font>
        <i val="0"/>
        <color indexed="8"/>
        <name val="Times New Roman"/>
        <family val="1"/>
      </font>
      <border outline="0">
        <left/>
        <right/>
        <top/>
        <bottom/>
      </border>
    </odxf>
    <ndxf>
      <font>
        <i/>
        <color indexed="8"/>
        <name val="Times New Roman"/>
        <family val="1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637" sId="1" odxf="1" dxf="1">
    <nc r="B415" t="inlineStr">
      <is>
        <t>160F2 55550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C415" start="0" length="0">
    <dxf>
      <font>
        <i/>
        <name val="Times New Roman"/>
        <family val="1"/>
      </font>
      <numFmt numFmtId="0" formatCode="General"/>
      <alignment horizontal="general" vertical="top"/>
    </dxf>
  </rfmt>
  <rcc rId="4638" sId="1" odxf="1" dxf="1" numFmtId="30">
    <nc r="D415">
      <v>968</v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639" sId="1" odxf="1" dxf="1">
    <nc r="E415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640" sId="1" odxf="1" dxf="1">
    <nc r="F415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641" sId="1" odxf="1" dxf="1">
    <nc r="G415">
      <f>SUM(G416:G417)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4642" sId="1" odxf="1" dxf="1">
    <nc r="A416" t="inlineStr">
      <is>
        <t>Иные межбюджетные трансферты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643" sId="1">
    <nc r="B416" t="inlineStr">
      <is>
        <t>160F2 55550</t>
      </is>
    </nc>
  </rcc>
  <rcc rId="4644" sId="1">
    <nc r="C416" t="inlineStr">
      <is>
        <t>540</t>
      </is>
    </nc>
  </rcc>
  <rcc rId="4645" sId="1" numFmtId="30">
    <nc r="D416">
      <v>968</v>
    </nc>
  </rcc>
  <rcc rId="4646" sId="1">
    <nc r="E416" t="inlineStr">
      <is>
        <t>05</t>
      </is>
    </nc>
  </rcc>
  <rcc rId="4647" sId="1">
    <nc r="F416" t="inlineStr">
      <is>
        <t>03</t>
      </is>
    </nc>
  </rcc>
  <rcc rId="4648" sId="1" numFmtId="4">
    <nc r="G416">
      <v>15154.07223</v>
    </nc>
  </rcc>
  <rcc rId="4649" sId="1" odxf="1" dxf="1">
    <nc r="A417" t="inlineStr">
      <is>
        <t>Субсидии автономным учреждениям на иные цели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650" sId="1">
    <nc r="B417" t="inlineStr">
      <is>
        <t>160F2 55550</t>
      </is>
    </nc>
  </rcc>
  <rcc rId="4651" sId="1">
    <nc r="C417" t="inlineStr">
      <is>
        <t>622</t>
      </is>
    </nc>
  </rcc>
  <rcc rId="4652" sId="1" numFmtId="30">
    <nc r="D417">
      <v>968</v>
    </nc>
  </rcc>
  <rcc rId="4653" sId="1">
    <nc r="E417" t="inlineStr">
      <is>
        <t>05</t>
      </is>
    </nc>
  </rcc>
  <rcc rId="4654" sId="1">
    <nc r="F417" t="inlineStr">
      <is>
        <t>03</t>
      </is>
    </nc>
  </rcc>
  <rcc rId="4655" sId="1" numFmtId="4">
    <nc r="G417">
      <v>15154.07223</v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56" sId="1">
    <oc r="B415" t="inlineStr">
      <is>
        <t>160F2 55550</t>
      </is>
    </oc>
    <nc r="B415" t="inlineStr">
      <is>
        <t>160F2 54240</t>
      </is>
    </nc>
  </rcc>
  <rcc rId="4657" sId="1">
    <oc r="B416" t="inlineStr">
      <is>
        <t>160F2 55550</t>
      </is>
    </oc>
    <nc r="B416" t="inlineStr">
      <is>
        <t>160F2 54240</t>
      </is>
    </nc>
  </rcc>
  <rcc rId="4658" sId="1">
    <oc r="B417" t="inlineStr">
      <is>
        <t>160F2 55550</t>
      </is>
    </oc>
    <nc r="B417" t="inlineStr">
      <is>
        <t>160F2 54240</t>
      </is>
    </nc>
  </rcc>
  <rcc rId="4659" sId="1">
    <oc r="F415" t="inlineStr">
      <is>
        <t>03</t>
      </is>
    </oc>
    <nc r="F415" t="inlineStr">
      <is>
        <t>05</t>
      </is>
    </nc>
  </rcc>
  <rcc rId="4660" sId="1">
    <oc r="F416" t="inlineStr">
      <is>
        <t>03</t>
      </is>
    </oc>
    <nc r="F416" t="inlineStr">
      <is>
        <t>05</t>
      </is>
    </nc>
  </rcc>
  <rcc rId="4661" sId="1">
    <oc r="F417" t="inlineStr">
      <is>
        <t>03</t>
      </is>
    </oc>
    <nc r="F417" t="inlineStr">
      <is>
        <t>05</t>
      </is>
    </nc>
  </rcc>
  <rcc rId="4662" sId="1" numFmtId="4">
    <oc r="G416">
      <v>15154.07223</v>
    </oc>
    <nc r="G416">
      <v>85000</v>
    </nc>
  </rcc>
  <rcc rId="4663" sId="1" numFmtId="4">
    <oc r="G417">
      <v>15154.07223</v>
    </oc>
    <nc r="G417">
      <v>85000</v>
    </nc>
  </rcc>
  <rrc rId="4664" sId="1" ref="A418:XFD420" action="insertRow"/>
  <rcc rId="4665" sId="1" odxf="1" dxf="1">
    <nc r="A418" t="inlineStr">
      <is>
        <t>На поддержку государственных программ субъектов Российской Федерации и муниципальных программ формирования современной городской среды</t>
      </is>
    </nc>
    <odxf>
      <font>
        <i val="0"/>
        <color indexed="8"/>
        <name val="Times New Roman"/>
        <family val="1"/>
      </font>
      <border outline="0">
        <left/>
        <right/>
        <top/>
        <bottom/>
      </border>
    </odxf>
    <ndxf>
      <font>
        <i/>
        <color indexed="8"/>
        <name val="Times New Roman"/>
        <family val="1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B418" start="0" length="0">
    <dxf>
      <font>
        <i/>
        <name val="Times New Roman"/>
        <family val="1"/>
      </font>
    </dxf>
  </rfmt>
  <rfmt sheetId="1" sqref="C418" start="0" length="0">
    <dxf>
      <font>
        <i/>
        <name val="Times New Roman"/>
        <family val="1"/>
      </font>
      <numFmt numFmtId="0" formatCode="General"/>
      <alignment horizontal="general" vertical="top"/>
    </dxf>
  </rfmt>
  <rcc rId="4666" sId="1" odxf="1" dxf="1" numFmtId="30">
    <nc r="D418">
      <v>968</v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667" sId="1" odxf="1" dxf="1">
    <nc r="E418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668" sId="1" odxf="1" dxf="1">
    <nc r="F418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669" sId="1" odxf="1" dxf="1">
    <nc r="G418">
      <f>SUM(G419:G420)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4670" sId="1" odxf="1" dxf="1">
    <nc r="A419" t="inlineStr">
      <is>
        <t>Иные межбюджетные трансферты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671" sId="1">
    <nc r="C419" t="inlineStr">
      <is>
        <t>540</t>
      </is>
    </nc>
  </rcc>
  <rcc rId="4672" sId="1" numFmtId="30">
    <nc r="D419">
      <v>968</v>
    </nc>
  </rcc>
  <rcc rId="4673" sId="1">
    <nc r="E419" t="inlineStr">
      <is>
        <t>05</t>
      </is>
    </nc>
  </rcc>
  <rcc rId="4674" sId="1">
    <nc r="F419" t="inlineStr">
      <is>
        <t>05</t>
      </is>
    </nc>
  </rcc>
  <rcc rId="4675" sId="1" odxf="1" dxf="1">
    <nc r="A420" t="inlineStr">
      <is>
        <t>Субсидии автономным учреждениям на иные цели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676" sId="1">
    <nc r="C420" t="inlineStr">
      <is>
        <t>622</t>
      </is>
    </nc>
  </rcc>
  <rcc rId="4677" sId="1" numFmtId="30">
    <nc r="D420">
      <v>968</v>
    </nc>
  </rcc>
  <rcc rId="4678" sId="1">
    <nc r="E420" t="inlineStr">
      <is>
        <t>05</t>
      </is>
    </nc>
  </rcc>
  <rcc rId="4679" sId="1">
    <nc r="F420" t="inlineStr">
      <is>
        <t>05</t>
      </is>
    </nc>
  </rcc>
  <rcc rId="4680" sId="1">
    <nc r="B418" t="inlineStr">
      <is>
        <t>160F2 5424F</t>
      </is>
    </nc>
  </rcc>
  <rcc rId="4681" sId="1">
    <nc r="B419" t="inlineStr">
      <is>
        <t>160F2 5424F</t>
      </is>
    </nc>
  </rcc>
  <rcc rId="4682" sId="1">
    <nc r="B420" t="inlineStr">
      <is>
        <t>160F2 54240F</t>
      </is>
    </nc>
  </rcc>
  <rcc rId="4683" sId="1" numFmtId="4">
    <nc r="G419">
      <v>100000</v>
    </nc>
  </rcc>
  <rcc rId="4684" sId="1" numFmtId="4">
    <nc r="G420">
      <v>100000</v>
    </nc>
  </rcc>
  <rcc rId="4685" sId="1">
    <oc r="G411">
      <f>G412</f>
    </oc>
    <nc r="G411">
      <f>G412+G415+G418</f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86" sId="1" xfDxf="1" dxf="1">
    <oc r="A415" t="inlineStr">
      <is>
        <t>На поддержку государственных программ субъектов Российской Федерации и муниципальных программ формирования современной городской среды</t>
      </is>
    </oc>
    <nc r="A415" t="inlineStr">
      <is>
    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    </is>
    </nc>
    <ndxf>
      <font>
        <i/>
        <name val="Times New Roman"/>
        <family val="1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687" sId="1" xfDxf="1" dxf="1">
    <oc r="A418" t="inlineStr">
      <is>
        <t>На поддержку государственных программ субъектов Российской Федерации и муниципальных программ формирования современной городской среды</t>
      </is>
    </oc>
    <nc r="A418" t="inlineStr">
      <is>
    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 за счет средств резервного фонда Правительства Российской Федерации</t>
      </is>
    </nc>
    <ndxf>
      <font>
        <i/>
        <name val="Times New Roman"/>
        <family val="1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F3937C05-AF36-47B9-8638-B7F3F20947C6}" action="delete"/>
  <rdn rId="0" localSheetId="1" customView="1" name="Z_F3937C05_AF36_47B9_8638_B7F3F20947C6_.wvu.PrintArea" hidden="1" oldHidden="1">
    <formula>Муниц.программы!$A$1:$G$466</formula>
    <oldFormula>Муниц.программы!$A$1:$G$466</oldFormula>
  </rdn>
  <rdn rId="0" localSheetId="1" customView="1" name="Z_F3937C05_AF36_47B9_8638_B7F3F20947C6_.wvu.FilterData" hidden="1" oldHidden="1">
    <formula>Муниц.программы!$A$20:$G$491</formula>
    <oldFormula>Муниц.программы!$A$20:$G$491</oldFormula>
  </rdn>
  <rcv guid="{F3937C05-AF36-47B9-8638-B7F3F20947C6}" action="add"/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90" sId="1">
    <oc r="B420" t="inlineStr">
      <is>
        <t>160F2 54240F</t>
      </is>
    </oc>
    <nc r="B420" t="inlineStr">
      <is>
        <t>160F2 5424F</t>
      </is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691" sId="1" ref="A425:XFD425" action="insertRow"/>
  <rfmt sheetId="1" sqref="A425" start="0" length="0">
    <dxf>
      <font>
        <i/>
        <color indexed="8"/>
        <name val="Times New Roman"/>
        <family val="1"/>
      </font>
      <alignment horizontal="general" vertical="top"/>
    </dxf>
  </rfmt>
  <rfmt sheetId="1" sqref="B425" start="0" length="0">
    <dxf>
      <font>
        <i/>
        <name val="Times New Roman"/>
        <family val="1"/>
      </font>
      <numFmt numFmtId="30" formatCode="@"/>
      <fill>
        <patternFill patternType="none">
          <bgColor indexed="65"/>
        </patternFill>
      </fill>
    </dxf>
  </rfmt>
  <rfmt sheetId="1" sqref="C425" start="0" length="0">
    <dxf>
      <font>
        <i/>
        <name val="Times New Roman"/>
        <family val="1"/>
      </font>
    </dxf>
  </rfmt>
  <rcc rId="4692" sId="1" odxf="1" dxf="1">
    <nc r="D425" t="inlineStr">
      <is>
        <t>971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693" sId="1" odxf="1" dxf="1">
    <nc r="E425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694" sId="1" odxf="1" dxf="1">
    <nc r="F425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695" sId="1" odxf="1" dxf="1">
    <nc r="G425">
      <f>G426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696" sId="1">
    <nc r="B425" t="inlineStr">
      <is>
        <t>170F5 00000</t>
      </is>
    </nc>
  </rcc>
  <rcc rId="4697" sId="1">
    <oc r="G421">
      <f>G422+G426</f>
    </oc>
    <nc r="G421">
      <f>G422+G425</f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98" sId="1" odxf="1" dxf="1">
    <nc r="A425" t="inlineStr">
      <is>
        <t>Основное мероприятие "Улучшение качества питьевой воды"</t>
      </is>
    </nc>
    <odxf>
      <fill>
        <patternFill>
          <bgColor indexed="9"/>
        </patternFill>
      </fill>
    </odxf>
    <ndxf>
      <fill>
        <patternFill>
          <bgColor theme="0"/>
        </patternFill>
      </fill>
    </ndxf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99" sId="1" numFmtId="4">
    <oc r="G24">
      <v>30</v>
    </oc>
    <nc r="G24">
      <v>100</v>
    </nc>
  </rcc>
  <rcc rId="4700" sId="1" numFmtId="4">
    <oc r="G28">
      <v>173.5</v>
    </oc>
    <nc r="G28">
      <f>208+208</f>
    </nc>
  </rcc>
  <rrc rId="4701" sId="1" ref="A29:XFD29" action="deleteRow">
    <undo index="65535" exp="ref" v="1" dr="G29" r="G26" sId="1"/>
    <rfmt sheetId="1" xfDxf="1" sqref="A29:XFD29" start="0" length="0">
      <dxf>
        <font>
          <i/>
          <name val="Times New Roman CYR"/>
          <family val="1"/>
        </font>
        <alignment wrapText="1"/>
      </dxf>
    </rfmt>
    <rcc rId="0" sId="1" dxf="1">
      <nc r="A29" t="inlineStr">
        <is>
          <t>На обеспечение профессиональной подготовки на повышение квалификации глав муниципальных образований и муниципальных служащих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9" t="inlineStr">
        <is>
          <t>01002 S2870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9" t="inlineStr">
        <is>
          <t>969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9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9" t="inlineStr">
        <is>
          <t>09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9">
        <f>G30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702" sId="1" ref="A29:XFD29" action="deleteRow">
    <rfmt sheetId="1" xfDxf="1" sqref="A29:XFD29" start="0" length="0">
      <dxf>
        <font>
          <name val="Times New Roman CYR"/>
          <family val="1"/>
        </font>
        <alignment wrapText="1"/>
      </dxf>
    </rfmt>
    <rcc rId="0" sId="1" dxf="1">
      <nc r="A29" t="inlineStr">
        <is>
          <t>Прочие закупки товаров, работ и услуг для государственных (муниципальных) нужд</t>
        </is>
      </nc>
      <ndxf>
        <font>
          <color indexed="8"/>
          <name val="Times New Roman"/>
          <family val="1"/>
        </font>
        <fill>
          <patternFill patternType="solid">
            <bgColor indexed="9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9" t="inlineStr">
        <is>
          <t>01002 S2870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9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9" t="inlineStr">
        <is>
          <t>969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9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9" t="inlineStr">
        <is>
          <t>09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9">
        <v>20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703" sId="1" ref="A29:XFD29" action="deleteRow">
    <undo index="65535" exp="ref" v="1" dr="G29" r="G26" sId="1"/>
    <rfmt sheetId="1" xfDxf="1" sqref="A29:XFD29" start="0" length="0">
      <dxf>
        <font>
          <i/>
          <name val="Times New Roman CYR"/>
          <family val="1"/>
        </font>
        <alignment wrapText="1"/>
      </dxf>
    </rfmt>
    <rcc rId="0" sId="1" dxf="1">
      <nc r="A29" t="inlineStr">
        <is>
          <t>На обеспечение профессиональной подготовки на повышение квалификации глав муниципальных образований и муниципальных служащих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9" t="inlineStr">
        <is>
          <t>01002 S2870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9" t="inlineStr">
        <is>
          <t>970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9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9" t="inlineStr">
        <is>
          <t>06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9">
        <f>G30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704" sId="1" ref="A29:XFD29" action="deleteRow">
    <rfmt sheetId="1" xfDxf="1" sqref="A29:XFD29" start="0" length="0">
      <dxf>
        <font>
          <name val="Times New Roman CYR"/>
          <family val="1"/>
        </font>
        <alignment wrapText="1"/>
      </dxf>
    </rfmt>
    <rcc rId="0" sId="1" dxf="1">
      <nc r="A29" t="inlineStr">
        <is>
          <t>Прочие закупки товаров, работ и услуг для государственных (муниципальных) нужд</t>
        </is>
      </nc>
      <ndxf>
        <font>
          <color indexed="8"/>
          <name val="Times New Roman"/>
          <family val="1"/>
        </font>
        <fill>
          <patternFill patternType="solid">
            <bgColor indexed="9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9" t="inlineStr">
        <is>
          <t>01002 S2870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9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9" t="inlineStr">
        <is>
          <t>970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9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9" t="inlineStr">
        <is>
          <t>06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9">
        <v>20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705" sId="1" ref="A29:XFD29" action="deleteRow">
    <undo index="65535" exp="ref" v="1" dr="G29" r="G26" sId="1"/>
    <rfmt sheetId="1" xfDxf="1" sqref="A29:XFD29" start="0" length="0">
      <dxf>
        <font>
          <i/>
          <name val="Times New Roman CYR"/>
          <family val="1"/>
        </font>
        <alignment wrapText="1"/>
      </dxf>
    </rfmt>
    <rcc rId="0" sId="1" dxf="1">
      <nc r="A29" t="inlineStr">
        <is>
          <t>На обеспечение профессиональной подготовки на повышение квалификации глав муниципальных образований и муниципальных служащих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9" t="inlineStr">
        <is>
          <t>01002 S2870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9" t="inlineStr">
        <is>
          <t>971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9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9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9">
        <f>G30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706" sId="1" ref="A29:XFD29" action="deleteRow">
    <rfmt sheetId="1" xfDxf="1" sqref="A29:XFD29" start="0" length="0">
      <dxf>
        <font>
          <name val="Times New Roman CYR"/>
          <family val="1"/>
        </font>
        <alignment wrapText="1"/>
      </dxf>
    </rfmt>
    <rcc rId="0" sId="1" dxf="1">
      <nc r="A29" t="inlineStr">
        <is>
          <t>Прочие закупки товаров, работ и услуг для государственных (муниципальных) нужд</t>
        </is>
      </nc>
      <ndxf>
        <font>
          <color indexed="8"/>
          <name val="Times New Roman"/>
          <family val="1"/>
        </font>
        <fill>
          <patternFill patternType="solid">
            <bgColor indexed="9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9" t="inlineStr">
        <is>
          <t>01002 S2870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9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9" t="inlineStr">
        <is>
          <t>971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9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9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9">
        <v>23.5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707" sId="1" ref="A29:XFD29" action="deleteRow">
    <undo index="65535" exp="ref" v="1" dr="G29" r="G26" sId="1"/>
    <rfmt sheetId="1" xfDxf="1" sqref="A29:XFD29" start="0" length="0">
      <dxf>
        <font>
          <i/>
          <name val="Times New Roman CYR"/>
          <family val="1"/>
        </font>
        <alignment wrapText="1"/>
      </dxf>
    </rfmt>
    <rcc rId="0" sId="1" dxf="1">
      <nc r="A29" t="inlineStr">
        <is>
          <t>На обеспечение профессиональной подготовки на повышение квалификации глав муниципальных образований и муниципальных служащих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9" t="inlineStr">
        <is>
          <t>01002 S2870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9" t="inlineStr">
        <is>
          <t>973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9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9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9">
        <f>G30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708" sId="1" ref="A29:XFD29" action="deleteRow">
    <rfmt sheetId="1" xfDxf="1" sqref="A29:XFD29" start="0" length="0">
      <dxf>
        <font>
          <name val="Times New Roman CYR"/>
          <family val="1"/>
        </font>
        <alignment wrapText="1"/>
      </dxf>
    </rfmt>
    <rcc rId="0" sId="1" dxf="1">
      <nc r="A29" t="inlineStr">
        <is>
          <t>Прочие закупки товаров, работ и услуг для государственных (муниципальных) нужд</t>
        </is>
      </nc>
      <ndxf>
        <font>
          <color indexed="8"/>
          <name val="Times New Roman"/>
          <family val="1"/>
        </font>
        <fill>
          <patternFill patternType="solid">
            <bgColor indexed="9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9" t="inlineStr">
        <is>
          <t>01002 S2870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9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9" t="inlineStr">
        <is>
          <t>973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9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9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9">
        <v>23.5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709" sId="1" ref="A29:XFD29" action="deleteRow">
    <undo index="65535" exp="ref" v="1" dr="G29" r="G26" sId="1"/>
    <rfmt sheetId="1" xfDxf="1" sqref="A29:XFD29" start="0" length="0">
      <dxf>
        <font>
          <i/>
          <name val="Times New Roman CYR"/>
          <family val="1"/>
        </font>
        <alignment wrapText="1"/>
      </dxf>
    </rfmt>
    <rcc rId="0" sId="1" dxf="1">
      <nc r="A29" t="inlineStr">
        <is>
          <t>На обеспечение профессиональной подготовки на повышение квалификации глав муниципальных образований и муниципальных служащих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9" t="inlineStr">
        <is>
          <t>01002 S2870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9" t="inlineStr">
        <is>
          <t>975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9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9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9">
        <f>G30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710" sId="1" ref="A29:XFD29" action="deleteRow">
    <rfmt sheetId="1" xfDxf="1" sqref="A29:XFD29" start="0" length="0">
      <dxf>
        <font>
          <name val="Times New Roman CYR"/>
          <family val="1"/>
        </font>
        <alignment wrapText="1"/>
      </dxf>
    </rfmt>
    <rcc rId="0" sId="1" dxf="1">
      <nc r="A29" t="inlineStr">
        <is>
          <t>Прочие закупки товаров, работ и услуг для государственных (муниципальных) нужд</t>
        </is>
      </nc>
      <ndxf>
        <font>
          <color indexed="8"/>
          <name val="Times New Roman"/>
          <family val="1"/>
        </font>
        <fill>
          <patternFill patternType="solid">
            <bgColor indexed="9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9" t="inlineStr">
        <is>
          <t>01002 S2870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9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9" t="inlineStr">
        <is>
          <t>975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9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9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9">
        <v>13.3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711" sId="1" ref="A29:XFD29" action="deleteRow">
    <undo index="65535" exp="ref" v="1" dr="G29" r="G26" sId="1"/>
    <rfmt sheetId="1" xfDxf="1" sqref="A29:XFD29" start="0" length="0">
      <dxf>
        <font>
          <i/>
          <name val="Times New Roman CYR"/>
          <family val="1"/>
        </font>
        <alignment wrapText="1"/>
      </dxf>
    </rfmt>
    <rcc rId="0" sId="1" dxf="1">
      <nc r="A29" t="inlineStr">
        <is>
          <t>На обеспечение профессиональной подготовки на повышение квалификации глав муниципальных образований и муниципальных служащих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9" t="inlineStr">
        <is>
          <t>01002 S2870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9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9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9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9">
        <f>G30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712" sId="1" ref="A29:XFD29" action="deleteRow">
    <rfmt sheetId="1" xfDxf="1" sqref="A29:XFD29" start="0" length="0">
      <dxf>
        <font>
          <name val="Times New Roman CYR"/>
          <family val="1"/>
        </font>
        <alignment wrapText="1"/>
      </dxf>
    </rfmt>
    <rcc rId="0" sId="1" dxf="1">
      <nc r="A29" t="inlineStr">
        <is>
          <t>Иные межбюджетные трансферты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9" t="inlineStr">
        <is>
          <t>01002 S2870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9" t="inlineStr">
        <is>
          <t>540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9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9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9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9">
        <v>142.19999999999999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713" sId="1" ref="A29:XFD29" action="deleteRow">
    <undo index="65535" exp="ref" v="1" dr="G29" r="G21" sId="1"/>
    <rfmt sheetId="1" xfDxf="1" sqref="A29:XFD29" start="0" length="0">
      <dxf>
        <font>
          <i/>
          <name val="Times New Roman CYR"/>
          <family val="1"/>
        </font>
        <alignment wrapText="1"/>
      </dxf>
    </rfmt>
    <rcc rId="0" sId="1" dxf="1">
      <nc r="A29" t="inlineStr">
        <is>
          <t>Основное мероприятие "Проведение рейтинговой оценки показателей эффективности развития сельских поселений"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9" t="inlineStr">
        <is>
          <t>01003 00000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9">
        <f>G30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714" sId="1" ref="A29:XFD29" action="deleteRow">
    <rfmt sheetId="1" xfDxf="1" sqref="A29:XFD29" start="0" length="0">
      <dxf>
        <font>
          <i/>
          <name val="Times New Roman CYR"/>
          <family val="1"/>
        </font>
        <alignment wrapText="1"/>
      </dxf>
    </rfmt>
    <rcc rId="0" sId="1" dxf="1">
      <nc r="A29" t="inlineStr">
        <is>
          <t>Прочие мероприятия, связаные с выполнением обязательста ОМСУ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9" t="inlineStr">
        <is>
          <t>01003 82900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9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9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9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9">
        <f>G30+G31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715" sId="1" ref="A29:XFD29" action="deleteRow">
    <rfmt sheetId="1" xfDxf="1" sqref="A29:XFD29" start="0" length="0">
      <dxf>
        <font>
          <name val="Times New Roman CYR"/>
          <family val="1"/>
        </font>
        <alignment wrapText="1"/>
      </dxf>
    </rfmt>
    <rcc rId="0" sId="1" dxf="1">
      <nc r="A29" t="inlineStr">
        <is>
          <t>Прочие закупки товаров, работ и услуг для государственных (муниципальных) нужд</t>
        </is>
      </nc>
      <ndxf>
        <font>
          <color indexed="8"/>
          <name val="Times New Roman"/>
          <family val="1"/>
        </font>
        <fill>
          <patternFill patternType="solid">
            <bgColor indexed="9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9" t="inlineStr">
        <is>
          <t>01003 82900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9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9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9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9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9">
        <v>50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716" sId="1" ref="A29:XFD29" action="deleteRow">
    <rfmt sheetId="1" xfDxf="1" sqref="A29:XFD29" start="0" length="0">
      <dxf>
        <font>
          <name val="Times New Roman CYR"/>
          <family val="1"/>
        </font>
        <alignment wrapText="1"/>
      </dxf>
    </rfmt>
    <rcc rId="0" sId="1" dxf="1">
      <nc r="A29" t="inlineStr">
        <is>
          <t>Иные межбюджетные трансферты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9" t="inlineStr">
        <is>
          <t>01003 82900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9" t="inlineStr">
        <is>
          <t>540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9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9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9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9">
        <v>600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717" sId="1" ref="A29:XFD29" action="deleteRow">
    <undo index="65535" exp="ref" v="1" dr="G29" r="G21" sId="1"/>
    <rfmt sheetId="1" xfDxf="1" sqref="A29:XFD29" start="0" length="0">
      <dxf>
        <font>
          <name val="Times New Roman CYR"/>
          <family val="1"/>
        </font>
        <alignment wrapText="1"/>
      </dxf>
    </rfmt>
    <rcc rId="0" sId="1" dxf="1">
      <nc r="A29" t="inlineStr">
        <is>
          <t>Основное мероприятие "Изготовление комплектов памятных медалей "100 лет Селенгинского района Республики Бурятия"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9" t="inlineStr">
        <is>
          <t>01004 00000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9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9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9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9">
        <f>G30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718" sId="1" ref="A29:XFD29" action="deleteRow">
    <rfmt sheetId="1" xfDxf="1" sqref="A29:XFD29" start="0" length="0">
      <dxf>
        <font>
          <i/>
          <name val="Times New Roman CYR"/>
          <family val="1"/>
        </font>
        <alignment wrapText="1"/>
      </dxf>
    </rfmt>
    <rcc rId="0" sId="1" dxf="1">
      <nc r="A29" t="inlineStr">
        <is>
          <t>Прочие мероприятия, связаные с выполнением обязательста ОМСУ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9" t="inlineStr">
        <is>
          <t xml:space="preserve">01004 82900 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9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9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9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9">
        <f>G30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719" sId="1" ref="A29:XFD29" action="deleteRow">
    <rfmt sheetId="1" xfDxf="1" sqref="A29:XFD29" start="0" length="0">
      <dxf>
        <font>
          <name val="Times New Roman CYR"/>
          <family val="1"/>
        </font>
        <alignment wrapText="1"/>
      </dxf>
    </rfmt>
    <rcc rId="0" sId="1" dxf="1">
      <nc r="A29" t="inlineStr">
        <is>
          <t>Прочие закупки товаров, работ и услуг для государственных (муниципальных) нужд</t>
        </is>
      </nc>
      <ndxf>
        <font>
          <color indexed="8"/>
          <name val="Times New Roman"/>
          <family val="1"/>
        </font>
        <fill>
          <patternFill patternType="solid">
            <bgColor indexed="9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9" t="inlineStr">
        <is>
          <t xml:space="preserve">01004 82900 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9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9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9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9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9">
        <v>250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4720" sId="1" numFmtId="4">
    <oc r="G31">
      <v>36</v>
    </oc>
    <nc r="G31">
      <v>50</v>
    </nc>
  </rcc>
  <rrc rId="4721" sId="1" ref="A32:XFD32" action="deleteRow">
    <undo index="65535" exp="ref" v="1" dr="G32" r="G29" sId="1"/>
    <rfmt sheetId="1" xfDxf="1" sqref="A32:XFD32" start="0" length="0">
      <dxf>
        <font>
          <b/>
          <i/>
          <name val="Times New Roman CYR"/>
          <family val="1"/>
        </font>
        <alignment wrapText="1"/>
      </dxf>
    </rfmt>
    <rcc rId="0" sId="1" dxf="1">
      <nc r="A32" t="inlineStr">
        <is>
          <t>Прочие мероприятия , связанные с выполнением обязательств ОМСУ</t>
        </is>
      </nc>
      <ndxf>
        <font>
          <b val="0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2" t="inlineStr">
        <is>
          <t>01005 82900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32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32" t="inlineStr">
        <is>
          <t>976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2" t="inlineStr">
        <is>
          <t>04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2" t="inlineStr">
        <is>
          <t>05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2">
        <f>G33</f>
      </nc>
      <ndxf>
        <font>
          <b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722" sId="1" ref="A32:XFD32" action="deleteRow">
    <rfmt sheetId="1" xfDxf="1" sqref="A32:XFD32" start="0" length="0">
      <dxf>
        <font>
          <b/>
          <name val="Times New Roman CYR"/>
          <family val="1"/>
        </font>
        <alignment wrapText="1"/>
      </dxf>
    </rfmt>
    <rcc rId="0" sId="1" dxf="1">
      <nc r="A32" t="inlineStr">
        <is>
          <t>Прочие закупки товаров, работ и услуг для государственных (муниципальных) нужд</t>
        </is>
      </nc>
      <ndxf>
        <font>
          <b val="0"/>
          <color indexed="8"/>
          <name val="Times New Roman"/>
          <family val="1"/>
        </font>
        <fill>
          <patternFill patternType="solid">
            <bgColor indexed="9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2" t="inlineStr">
        <is>
          <t>01005 82900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2" t="inlineStr">
        <is>
          <t>244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2" t="inlineStr">
        <is>
          <t>976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2" t="inlineStr">
        <is>
          <t>04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2" t="inlineStr">
        <is>
          <t>05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2">
        <v>3.5</v>
      </nc>
      <ndxf>
        <font>
          <b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723" sId="1" ref="A32:XFD32" action="deleteRow">
    <undo index="65535" exp="ref" v="1" dr="G32" r="G29" sId="1"/>
    <rfmt sheetId="1" xfDxf="1" sqref="A32:XFD32" start="0" length="0">
      <dxf>
        <font>
          <b/>
          <i/>
          <name val="Times New Roman CYR"/>
          <family val="1"/>
        </font>
        <alignment wrapText="1"/>
      </dxf>
    </rfmt>
    <rcc rId="0" sId="1" dxf="1">
      <nc r="A32" t="inlineStr">
        <is>
          <t>Прочие мероприятия , связанные с выполнением обязательств ОМСУ</t>
        </is>
      </nc>
      <ndxf>
        <font>
          <b val="0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2" t="inlineStr">
        <is>
          <t xml:space="preserve">01005 82900 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32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32" t="inlineStr">
        <is>
          <t>968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2" t="inlineStr">
        <is>
          <t>01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2" t="inlineStr">
        <is>
          <t>13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2">
        <f>G33</f>
      </nc>
      <ndxf>
        <font>
          <b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724" sId="1" ref="A32:XFD32" action="deleteRow">
    <rfmt sheetId="1" xfDxf="1" sqref="A32:XFD32" start="0" length="0">
      <dxf>
        <font>
          <b/>
          <name val="Times New Roman CYR"/>
          <family val="1"/>
        </font>
        <alignment wrapText="1"/>
      </dxf>
    </rfmt>
    <rcc rId="0" sId="1" dxf="1">
      <nc r="A32" t="inlineStr">
        <is>
          <t>Субсидии автономным учреждениям на иные цели</t>
        </is>
      </nc>
      <ndxf>
        <font>
          <b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2" t="inlineStr">
        <is>
          <t xml:space="preserve">01005 82900 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2" t="inlineStr">
        <is>
          <t>622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2" t="inlineStr">
        <is>
          <t>968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2" t="inlineStr">
        <is>
          <t>01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2" t="inlineStr">
        <is>
          <t>13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2">
        <v>10.5</v>
      </nc>
      <ndxf>
        <font>
          <b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4725" sId="1">
    <oc r="G29">
      <f>G30+#REF!+#REF!</f>
    </oc>
    <nc r="G29">
      <f>G30</f>
    </nc>
  </rcc>
  <rcc rId="4726" sId="1">
    <oc r="G26">
      <f>G27+#REF!+#REF!+#REF!+#REF!+#REF!+#REF!</f>
    </oc>
    <nc r="G26">
      <f>G27</f>
    </nc>
  </rcc>
  <rcc rId="4727" sId="1">
    <oc r="G21">
      <f>G22+G25+G29+#REF!+#REF!</f>
    </oc>
    <nc r="G21">
      <f>G22+G25+G29</f>
    </nc>
  </rcc>
  <rrc rId="4728" sId="1" ref="A26:XFD26" action="deleteRow">
    <undo index="65535" exp="ref" v="1" dr="G26" r="G25" sId="1"/>
    <rfmt sheetId="1" xfDxf="1" sqref="A26:XFD26" start="0" length="0">
      <dxf>
        <font>
          <name val="Times New Roman CYR"/>
          <family val="1"/>
        </font>
        <alignment wrapText="1"/>
      </dxf>
    </rfmt>
    <rcc rId="0" sId="1" dxf="1">
      <nc r="A26" t="inlineStr">
        <is>
          <t>На обеспечение профессиональной подготовки на повышение квалификации глав муниципальных образований и муниципальных служащих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6" t="inlineStr">
        <is>
          <t>01002 S2870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6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6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6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6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6">
        <f>G27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4729" sId="1">
    <oc r="G25">
      <f>#REF!</f>
    </oc>
    <nc r="G25">
      <f>G26</f>
    </nc>
  </rcc>
  <rcc rId="4730" sId="1" numFmtId="4">
    <oc r="G35">
      <v>4993.7463200000002</v>
    </oc>
    <nc r="G35">
      <v>4051.7</v>
    </nc>
  </rcc>
  <rcc rId="4731" sId="1" numFmtId="4">
    <oc r="G37">
      <v>1521.3</v>
    </oc>
    <nc r="G37">
      <v>1223.5999999999999</v>
    </nc>
  </rcc>
  <rcc rId="4732" sId="1" numFmtId="4">
    <oc r="G38">
      <v>1480.2</v>
    </oc>
    <nc r="G38">
      <v>1600</v>
    </nc>
  </rcc>
  <rcc rId="4733" sId="1" numFmtId="4">
    <oc r="G39">
      <v>471.8</v>
    </oc>
    <nc r="G39">
      <f>470-0.855</f>
    </nc>
  </rcc>
  <rcc rId="4734" sId="1" numFmtId="4">
    <oc r="G43">
      <v>15413.6</v>
    </oc>
    <nc r="G43">
      <v>23391.200000000001</v>
    </nc>
  </rcc>
  <rrc rId="4735" sId="1" ref="A44:XFD44" action="deleteRow">
    <undo index="65535" exp="ref" v="1" dr="G44" r="G41" sId="1"/>
    <rfmt sheetId="1" xfDxf="1" sqref="A44:XFD44" start="0" length="0">
      <dxf>
        <font>
          <b/>
          <i/>
          <name val="Times New Roman CYR"/>
          <family val="1"/>
        </font>
        <alignment wrapText="1"/>
      </dxf>
    </rfmt>
    <rcc rId="0" sId="1" dxf="1">
      <nc r="A44" t="inlineStr">
        <is>
          <t>Иные межбюджетные трансферты на прочие мероприятия</t>
        </is>
      </nc>
      <ndxf>
        <font>
          <b val="0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4" t="inlineStr">
        <is>
          <t>02201 63010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44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44" t="inlineStr">
        <is>
          <t>970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4" t="inlineStr">
        <is>
          <t>14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4" t="inlineStr">
        <is>
          <t>03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4">
        <f>G45</f>
      </nc>
      <ndxf>
        <font>
          <b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736" sId="1" ref="A44:XFD44" action="deleteRow">
    <rfmt sheetId="1" xfDxf="1" sqref="A44:XFD44" start="0" length="0">
      <dxf>
        <font>
          <b/>
          <name val="Times New Roman CYR"/>
          <family val="1"/>
        </font>
        <alignment wrapText="1"/>
      </dxf>
    </rfmt>
    <rcc rId="0" sId="1" dxf="1">
      <nc r="A44" t="inlineStr">
        <is>
          <t>Иные межбюджетные трансферты</t>
        </is>
      </nc>
      <ndxf>
        <font>
          <b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4" t="inlineStr">
        <is>
          <t>02201 63010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4" t="inlineStr">
        <is>
          <t>540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4" t="inlineStr">
        <is>
          <t>970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4" t="inlineStr">
        <is>
          <t>14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4" t="inlineStr">
        <is>
          <t>03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4">
        <v>26400</v>
      </nc>
      <ndxf>
        <font>
          <b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4737" sId="1" numFmtId="4">
    <oc r="G45">
      <v>106.2</v>
    </oc>
    <nc r="G45">
      <v>121.6</v>
    </nc>
  </rcc>
  <rrc rId="4738" sId="1" ref="A46:XFD46" action="deleteRow">
    <undo index="65535" exp="ref" v="1" dr="G46" r="G31" sId="1"/>
    <rfmt sheetId="1" xfDxf="1" sqref="A46:XFD46" start="0" length="0">
      <dxf>
        <font>
          <b/>
          <name val="Times New Roman CYR"/>
          <family val="1"/>
        </font>
        <alignment wrapText="1"/>
      </dxf>
    </rfmt>
    <rcc rId="0" sId="1" dxf="1">
      <nc r="A46" t="inlineStr">
        <is>
          <t>Подпрограмма «Управление муниципальным долгом»</t>
        </is>
      </nc>
      <ndxf>
        <font>
          <i/>
          <name val="Times New Roman"/>
          <family val="1"/>
        </font>
      </ndxf>
    </rcc>
    <rcc rId="0" sId="1" dxf="1">
      <nc r="B46" t="inlineStr">
        <is>
          <t>02300 00000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46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30">
      <nc r="D46">
        <v>970</v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6" t="inlineStr">
        <is>
          <t>13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6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6">
        <f>G47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739" sId="1" ref="A46:XFD46" action="deleteRow">
    <rfmt sheetId="1" xfDxf="1" sqref="A46:XFD46" start="0" length="0">
      <dxf>
        <font>
          <b/>
          <name val="Times New Roman CYR"/>
          <family val="1"/>
        </font>
        <alignment wrapText="1"/>
      </dxf>
    </rfmt>
    <rcc rId="0" sId="1" dxf="1">
      <nc r="A46" t="inlineStr">
        <is>
          <t>Основное мероприятие "Обслуживание муниципального долга"</t>
        </is>
      </nc>
      <ndxf>
        <font>
          <b val="0"/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6" t="inlineStr">
        <is>
          <t>02301 00000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46" start="0" length="0">
      <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30">
      <nc r="D46">
        <v>970</v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6" t="inlineStr">
        <is>
          <t>13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6" t="inlineStr">
        <is>
          <t>01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6">
        <f>G47</f>
      </nc>
      <ndxf>
        <font>
          <b val="0"/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740" sId="1" ref="A46:XFD46" action="deleteRow">
    <rfmt sheetId="1" xfDxf="1" sqref="A46:XFD46" start="0" length="0">
      <dxf>
        <font>
          <b/>
          <name val="Times New Roman CYR"/>
          <family val="1"/>
        </font>
        <alignment wrapText="1"/>
      </dxf>
    </rfmt>
    <rcc rId="0" sId="1" dxf="1">
      <nc r="A46" t="inlineStr">
        <is>
          <t>Процентные платежи по муниципальному долгу</t>
        </is>
      </nc>
      <ndxf>
        <font>
          <b val="0"/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6" t="inlineStr">
        <is>
          <t>02301 87010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46" start="0" length="0">
      <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30">
      <nc r="D46">
        <v>970</v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6" t="inlineStr">
        <is>
          <t>13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6" t="inlineStr">
        <is>
          <t>01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6">
        <f>SUM(G47)</f>
      </nc>
      <ndxf>
        <font>
          <b val="0"/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741" sId="1" ref="A46:XFD46" action="deleteRow">
    <rfmt sheetId="1" xfDxf="1" sqref="A46:XFD46" start="0" length="0">
      <dxf>
        <font>
          <b/>
          <name val="Times New Roman CYR"/>
          <family val="1"/>
        </font>
        <alignment wrapText="1"/>
      </dxf>
    </rfmt>
    <rcc rId="0" sId="1" dxf="1">
      <nc r="A46" t="inlineStr">
        <is>
          <t>Обслуживание муниципального долга</t>
        </is>
      </nc>
      <ndxf>
        <font>
          <b val="0"/>
          <name val="Times New Roman"/>
          <family val="1"/>
        </font>
        <alignment vertical="bottom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6" t="inlineStr">
        <is>
          <t>02301 87010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6" t="inlineStr">
        <is>
          <t>730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D46">
        <v>970</v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6" t="inlineStr">
        <is>
          <t>13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6" t="inlineStr">
        <is>
          <t>01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6">
        <v>13.72137</v>
      </nc>
      <ndxf>
        <font>
          <b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4742" sId="1">
    <oc r="G41">
      <f>G42+G44+#REF!</f>
    </oc>
    <nc r="G41">
      <f>G42+G44</f>
    </nc>
  </rcc>
  <rcc rId="4743" sId="1">
    <oc r="G31">
      <f>G32+G40+#REF!</f>
    </oc>
    <nc r="G31">
      <f>G32+G40</f>
    </nc>
  </rcc>
  <rcc rId="4744" sId="1">
    <nc r="D28" t="inlineStr">
      <is>
        <t>968</t>
      </is>
    </nc>
  </rcc>
  <rcc rId="4745" sId="1">
    <nc r="E28" t="inlineStr">
      <is>
        <t>01</t>
      </is>
    </nc>
  </rcc>
  <rcc rId="4746" sId="1">
    <nc r="F28" t="inlineStr">
      <is>
        <t>13</t>
      </is>
    </nc>
  </rcc>
  <rcc rId="4747" sId="1">
    <nc r="D25" t="inlineStr">
      <is>
        <t>968</t>
      </is>
    </nc>
  </rcc>
  <rcc rId="4748" sId="1">
    <nc r="E25" t="inlineStr">
      <is>
        <t>01</t>
      </is>
    </nc>
  </rcc>
  <rcc rId="4749" sId="1">
    <nc r="F25" t="inlineStr">
      <is>
        <t>13</t>
      </is>
    </nc>
  </rcc>
  <rcc rId="4750" sId="1">
    <nc r="D22" t="inlineStr">
      <is>
        <t>968</t>
      </is>
    </nc>
  </rcc>
  <rcc rId="4751" sId="1">
    <nc r="E22" t="inlineStr">
      <is>
        <t>01</t>
      </is>
    </nc>
  </rcc>
  <rcc rId="4752" sId="1">
    <nc r="F22" t="inlineStr">
      <is>
        <t>13</t>
      </is>
    </nc>
  </rcc>
  <rcc rId="4753" sId="1" numFmtId="4">
    <oc r="G49">
      <v>100</v>
    </oc>
    <nc r="G49">
      <v>400</v>
    </nc>
  </rcc>
  <rcc rId="4754" sId="1" numFmtId="4">
    <oc r="G52">
      <v>600</v>
    </oc>
    <nc r="G52"/>
  </rcc>
  <rrc rId="4755" sId="1" ref="A50:XFD50" action="deleteRow">
    <undo index="65535" exp="ref" v="1" dr="G50" r="G46" sId="1"/>
    <rfmt sheetId="1" xfDxf="1" sqref="A50:XFD50" start="0" length="0">
      <dxf>
        <font>
          <b/>
          <i/>
          <name val="Times New Roman CYR"/>
          <family val="1"/>
        </font>
        <alignment wrapText="1"/>
      </dxf>
    </rfmt>
    <rcc rId="0" sId="1" dxf="1">
      <nc r="A50" t="inlineStr">
        <is>
          <t>Основное мероприятие "Повышение уровня благоустройства территорий массового отдыха, в том числе прилегающих к местам туристического показа"</t>
        </is>
      </nc>
      <ndxf>
        <font>
          <b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0" t="inlineStr">
        <is>
          <t>03002 00000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50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50" t="inlineStr">
        <is>
          <t>968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0" t="inlineStr">
        <is>
          <t>04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0" t="inlineStr">
        <is>
          <t>12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0">
        <f>G51</f>
      </nc>
      <ndxf>
        <font>
          <b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756" sId="1" ref="A50:XFD50" action="deleteRow">
    <rfmt sheetId="1" xfDxf="1" sqref="A50:XFD50" start="0" length="0">
      <dxf>
        <font>
          <b/>
          <i/>
          <name val="Times New Roman CYR"/>
          <family val="1"/>
        </font>
        <alignment wrapText="1"/>
      </dxf>
    </rfmt>
    <rcc rId="0" sId="1" dxf="1">
      <nc r="A50" t="inlineStr">
        <is>
          <t>Благоустройство территорий, прилегающих к местам туристского показа в муниципальных образованиях в Республике Бурятия</t>
        </is>
      </nc>
      <ndxf>
        <font>
          <b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0" t="inlineStr">
        <is>
          <t>03002 S2610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50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50" t="inlineStr">
        <is>
          <t>968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0" t="inlineStr">
        <is>
          <t>04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0" t="inlineStr">
        <is>
          <t>12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0">
        <f>G51</f>
      </nc>
      <ndxf>
        <font>
          <b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757" sId="1" ref="A50:XFD50" action="deleteRow">
    <rfmt sheetId="1" xfDxf="1" sqref="A50:XFD50" start="0" length="0">
      <dxf>
        <font>
          <b/>
          <name val="Times New Roman CYR"/>
          <family val="1"/>
        </font>
        <alignment wrapText="1"/>
      </dxf>
    </rfmt>
    <rcc rId="0" sId="1" dxf="1">
      <nc r="A50" t="inlineStr">
        <is>
          <t>Субсидии автономным учреждениям на иные цели</t>
        </is>
      </nc>
      <ndxf>
        <font>
          <b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0" t="inlineStr">
        <is>
          <t>03002 S2610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0" t="inlineStr">
        <is>
          <t>622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0" t="inlineStr">
        <is>
          <t>968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0" t="inlineStr">
        <is>
          <t>04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0" t="inlineStr">
        <is>
          <t>12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50" start="0" length="0">
      <dxf>
        <font>
          <b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4758" sId="1">
    <oc r="G46">
      <f>G47+#REF!</f>
    </oc>
    <nc r="G46">
      <f>G47</f>
    </nc>
  </rc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59" sId="1" numFmtId="4">
    <oc r="G54">
      <v>3843.2</v>
    </oc>
    <nc r="G54">
      <v>3603.1</v>
    </nc>
  </rcc>
  <rcc rId="4760" sId="1" numFmtId="4">
    <oc r="G55">
      <v>12.6</v>
    </oc>
    <nc r="G55">
      <v>13</v>
    </nc>
  </rcc>
  <rcc rId="4761" sId="1" numFmtId="4">
    <oc r="G56">
      <v>1160.2</v>
    </oc>
    <nc r="G56">
      <v>1088.0999999999999</v>
    </nc>
  </rcc>
  <rcc rId="4762" sId="1" numFmtId="4">
    <oc r="G58">
      <v>289.69299999999998</v>
    </oc>
    <nc r="G58">
      <v>205.3</v>
    </nc>
  </rcc>
  <rcc rId="4763" sId="1" numFmtId="4">
    <oc r="G59">
      <v>64.515000000000001</v>
    </oc>
    <nc r="G59">
      <v>37</v>
    </nc>
  </rcc>
  <rrc rId="4764" sId="1" ref="A60:XFD60" action="deleteRow">
    <undo index="65535" exp="ref" v="1" dr="G60" r="G52" sId="1"/>
    <rfmt sheetId="1" xfDxf="1" sqref="A60:XFD60" start="0" length="0">
      <dxf>
        <font>
          <b/>
          <name val="Times New Roman CYR"/>
          <family val="1"/>
        </font>
        <alignment wrapText="1"/>
      </dxf>
    </rfmt>
    <rcc rId="0" sId="1" dxf="1">
      <nc r="A60" t="inlineStr">
        <is>
          <t>Расходы на обеспечение функций органов местного самоуправления</t>
        </is>
      </nc>
      <ndxf>
        <font>
          <b val="0"/>
          <i/>
          <color indexed="8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0" t="inlineStr">
        <is>
          <t>04102 S4760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60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60" t="inlineStr">
        <is>
          <t>971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0" t="inlineStr">
        <is>
          <t>01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0" t="inlineStr">
        <is>
          <t>13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0">
        <f>SUM(G61:G62)</f>
      </nc>
      <ndxf>
        <font>
          <b val="0"/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765" sId="1" ref="A60:XFD60" action="deleteRow">
    <rfmt sheetId="1" xfDxf="1" sqref="A60:XFD60" start="0" length="0">
      <dxf>
        <font>
          <b/>
          <name val="Times New Roman CYR"/>
          <family val="1"/>
        </font>
        <alignment wrapText="1"/>
      </dxf>
    </rfmt>
    <rcc rId="0" sId="1" dxf="1">
      <nc r="A60" t="inlineStr">
        <is>
          <t>Фонд оплаты труда государственных (муниципальных) органов</t>
        </is>
      </nc>
      <ndxf>
        <font>
          <b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0" t="inlineStr">
        <is>
          <t>04102 S4760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0" t="inlineStr">
        <is>
          <t>121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0" t="inlineStr">
        <is>
          <t>971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0" t="inlineStr">
        <is>
          <t>01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0" t="inlineStr">
        <is>
          <t>13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60">
        <v>1415.7221099999999</v>
      </nc>
      <ndxf>
        <font>
          <b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766" sId="1" ref="A60:XFD60" action="deleteRow">
    <rfmt sheetId="1" xfDxf="1" sqref="A60:XFD60" start="0" length="0">
      <dxf>
        <font>
          <b/>
          <name val="Times New Roman CYR"/>
          <family val="1"/>
        </font>
        <alignment wrapText="1"/>
      </dxf>
    </rfmt>
    <rcc rId="0" sId="1" dxf="1">
      <nc r="A60" t="inlineStr">
        <is>
  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  </is>
      </nc>
      <ndxf>
        <font>
          <b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0" t="inlineStr">
        <is>
          <t>04102 S4760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0" t="inlineStr">
        <is>
          <t>129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0" t="inlineStr">
        <is>
          <t>971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0" t="inlineStr">
        <is>
          <t>01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0" t="inlineStr">
        <is>
          <t>13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60">
        <v>437.77264000000002</v>
      </nc>
      <ndxf>
        <font>
          <b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4767" sId="1" numFmtId="4">
    <oc r="G63">
      <v>941.11924999999997</v>
    </oc>
    <nc r="G63">
      <v>260</v>
    </nc>
  </rcc>
  <rrc rId="4768" sId="1" ref="A62:XFD62" action="deleteRow">
    <undo index="65535" exp="area" dr="G62:G63" r="G61" sId="1"/>
    <rfmt sheetId="1" xfDxf="1" sqref="A62:XFD62" start="0" length="0">
      <dxf>
        <font>
          <b/>
          <name val="Times New Roman CYR"/>
          <family val="1"/>
        </font>
        <alignment wrapText="1"/>
      </dxf>
    </rfmt>
    <rcc rId="0" sId="1" dxf="1">
      <nc r="A62" t="inlineStr">
        <is>
          <t>Закупка товаров, работ, услуг в целях капитального ремонта государственного (муниципального) имущества</t>
        </is>
      </nc>
      <ndxf>
        <font>
          <b val="0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2" t="inlineStr">
        <is>
          <t>04103 82100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2" t="inlineStr">
        <is>
          <t>243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D62">
        <v>971</v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2" t="inlineStr">
        <is>
          <t>01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2" t="inlineStr">
        <is>
          <t>13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62">
        <v>225.66</v>
      </nc>
      <ndxf>
        <font>
          <b val="0"/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4769" sId="1">
    <oc r="G64">
      <f>200+50</f>
    </oc>
    <nc r="G64">
      <f>120+30</f>
    </nc>
  </rcc>
  <rrc rId="4770" sId="1" ref="A65:XFD65" action="deleteRow">
    <undo index="65535" exp="ref" v="1" dr="G65" r="G60" sId="1"/>
    <rfmt sheetId="1" xfDxf="1" sqref="A65:XFD65" start="0" length="0">
      <dxf>
        <font>
          <b/>
          <name val="Times New Roman CYR"/>
          <family val="1"/>
        </font>
        <alignment wrapText="1"/>
      </dxf>
    </rfmt>
    <rcc rId="0" sId="1" dxf="1">
      <nc r="A65" t="inlineStr">
        <is>
          <t>Субсидия на комплексные кадастровые работы, финансируемые из средств республиканского бюджета</t>
        </is>
      </nc>
      <ndxf>
        <font>
          <b val="0"/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5" t="inlineStr">
        <is>
          <t>04103 S2П90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65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30">
      <nc r="D65">
        <v>971</v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5" t="inlineStr">
        <is>
          <t>04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5" t="inlineStr">
        <is>
          <t>12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5">
        <f>G66</f>
      </nc>
      <ndxf>
        <font>
          <b val="0"/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771" sId="1" ref="A65:XFD65" action="deleteRow">
    <rfmt sheetId="1" xfDxf="1" sqref="A65:XFD65" start="0" length="0">
      <dxf>
        <font>
          <b/>
          <name val="Times New Roman CYR"/>
          <family val="1"/>
        </font>
        <alignment wrapText="1"/>
      </dxf>
    </rfmt>
    <rcc rId="0" sId="1" dxf="1">
      <nc r="A65" t="inlineStr">
        <is>
          <t>Прочие закупки товаров, работ и услуг для государственных (муниципальных) нужд</t>
        </is>
      </nc>
      <ndxf>
        <font>
          <b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5" t="inlineStr">
        <is>
          <t>04103 S2П90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5" t="inlineStr">
        <is>
          <t>244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D65">
        <v>971</v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5" t="inlineStr">
        <is>
          <t>04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5" t="inlineStr">
        <is>
          <t>12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65">
        <v>386.988</v>
      </nc>
      <ndxf>
        <font>
          <b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4772" sId="1">
    <oc r="G60">
      <f>G61+#REF!+G63</f>
    </oc>
    <nc r="G60">
      <f>G61+G63</f>
    </nc>
  </rcc>
  <rcc rId="4773" sId="1">
    <oc r="G52">
      <f>G53+G57+#REF!</f>
    </oc>
    <nc r="G52">
      <f>G53+G57</f>
    </nc>
  </rcc>
  <rcc rId="4774" sId="1" numFmtId="4">
    <oc r="G75">
      <v>25.855550000000001</v>
    </oc>
    <nc r="G75"/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775" sId="1" ref="A75:XFD75" action="deleteRow">
    <undo index="0" exp="ref" v="1" dr="G75" r="G74" sId="1"/>
    <rfmt sheetId="1" xfDxf="1" sqref="A75:XFD75" start="0" length="0">
      <dxf>
        <font>
          <name val="Times New Roman CYR"/>
          <family val="1"/>
        </font>
        <alignment wrapText="1"/>
      </dxf>
    </rfmt>
    <rcc rId="0" sId="1" dxf="1">
      <nc r="A75" t="inlineStr">
        <is>
          <t>Закупка энергетических ресурсов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5" t="inlineStr">
        <is>
          <t>04304 82200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5" t="inlineStr">
        <is>
          <t>247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75" t="inlineStr">
        <is>
          <t>971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5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75" t="inlineStr">
        <is>
          <t>09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75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4776" sId="1">
    <oc r="G74">
      <f>#REF!+G75</f>
    </oc>
    <nc r="G74">
      <f>SUM(G75)</f>
    </nc>
  </rcc>
  <rrc rId="4777" sId="1" ref="A76:XFD76" action="deleteRow">
    <undo index="65535" exp="ref" v="1" dr="G76" r="G73" sId="1"/>
    <rfmt sheetId="1" xfDxf="1" sqref="A76:XFD76" start="0" length="0">
      <dxf>
        <font>
          <i/>
          <name val="Times New Roman CYR"/>
          <family val="1"/>
        </font>
        <alignment wrapText="1"/>
      </dxf>
    </rfmt>
    <rcc rId="0" sId="1" dxf="1">
      <nc r="A76" t="inlineStr">
        <is>
          <t>Основное мероприятие "Содержание автомобильных дорог общего пользования местного значения"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6" t="inlineStr">
        <is>
          <t>04304 82200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7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6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6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76" t="inlineStr">
        <is>
          <t>09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76">
        <f>G77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778" sId="1" ref="A76:XFD76" action="deleteRow">
    <rfmt sheetId="1" xfDxf="1" sqref="A76:XFD76" start="0" length="0">
      <dxf>
        <font>
          <name val="Times New Roman CYR"/>
          <family val="1"/>
        </font>
        <alignment wrapText="1"/>
      </dxf>
    </rfmt>
    <rcc rId="0" sId="1" dxf="1">
      <nc r="A76" t="inlineStr">
        <is>
          <t>Субсидии автономным учреждениям на иные цели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6" t="inlineStr">
        <is>
          <t>04304 82200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6" t="inlineStr">
        <is>
          <t>622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76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6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76" t="inlineStr">
        <is>
          <t>09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6">
        <v>225.57965999999999</v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779" sId="1" ref="A94:XFD94" action="deleteRow">
    <undo index="0" exp="ref" v="1" dr="G94" r="G93" sId="1"/>
    <rfmt sheetId="1" xfDxf="1" sqref="A94:XFD94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94" t="inlineStr">
        <is>
          <t>Обеспечение комплексного развития сельских территорий ("Открытое спортивное универсальное плоскостное сооружение с.Гусиное Озеро Селенгинского района Республики Бурятия")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4" t="inlineStr">
        <is>
          <t>06031 00000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9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94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4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4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94">
        <f>G95</f>
      </nc>
      <ndxf>
        <font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780" sId="1" ref="A94:XFD94" action="deleteRow">
    <rfmt sheetId="1" xfDxf="1" sqref="A94:XFD94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94" t="inlineStr">
        <is>
          <t>Обеспечение комплексного развития сельских территорий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4" t="inlineStr">
        <is>
          <t>06031 L5760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9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94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4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4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94">
        <f>G95</f>
      </nc>
      <ndxf>
        <font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781" sId="1" ref="A94:XFD94" action="deleteRow">
    <rfmt sheetId="1" xfDxf="1" sqref="A94:XFD94" start="0" length="0">
      <dxf>
        <font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94" t="inlineStr">
        <is>
          <t>Субсидии автономным учреждениям на иные цели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4" t="inlineStr">
        <is>
          <t>06031 L5760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4" t="inlineStr">
        <is>
          <t>622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4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4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4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94">
        <v>39145.870000000003</v>
      </nc>
      <ndxf>
        <font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782" sId="1" ref="A94:XFD94" action="deleteRow">
    <undo index="65535" exp="ref" v="1" dr="G94" r="G93" sId="1"/>
    <rfmt sheetId="1" xfDxf="1" sqref="A94:XFD94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94" t="inlineStr">
        <is>
          <t xml:space="preserve">Обеспечение комплексного развития сельских территорий (Строительство сельского дома культуры в у. Тохой, ул.Ленина, уч.№27А) 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4" t="inlineStr">
        <is>
          <t>06032 00000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9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94" t="inlineStr">
        <is>
          <t>971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4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4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94">
        <f>G95</f>
      </nc>
      <ndxf>
        <font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783" sId="1" ref="A94:XFD94" action="deleteRow">
    <rfmt sheetId="1" xfDxf="1" sqref="A94:XFD94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94" t="inlineStr">
        <is>
          <t>Обеспечение комплексного развития сельских территорий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4" t="inlineStr">
        <is>
          <t>06032 L5760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9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94" t="inlineStr">
        <is>
          <t>971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4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4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94">
        <f>G95</f>
      </nc>
      <ndxf>
        <font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784" sId="1" ref="A94:XFD94" action="deleteRow">
    <rfmt sheetId="1" xfDxf="1" sqref="A94:XFD94" start="0" length="0">
      <dxf>
        <font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94" t="inlineStr">
        <is>
          <t>Бюджетные инвестиции в объекты капитального строительства государственной (муниципальной) собственности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4" t="inlineStr">
        <is>
          <t>06032 L5760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4" t="inlineStr">
        <is>
          <t>414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4" t="inlineStr">
        <is>
          <t>971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4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4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94">
        <v>111818.37</v>
      </nc>
      <ndxf>
        <font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785" sId="1" ref="A94:XFD94" action="deleteRow">
    <undo index="65535" exp="ref" v="1" dr="G94" r="G93" sId="1"/>
    <rfmt sheetId="1" xfDxf="1" sqref="A94:XFD94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94" t="inlineStr">
        <is>
          <t>Обеспечение комплексного развития сельских территорий (Строительство открытого спортивного универсального плоскостного сооружения в у.Тохой, ул.Ленина, уч №5/1)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4" t="inlineStr">
        <is>
          <t>06033 00000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9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94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4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4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94">
        <f>G95</f>
      </nc>
      <ndxf>
        <font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786" sId="1" ref="A94:XFD94" action="deleteRow">
    <rfmt sheetId="1" xfDxf="1" sqref="A94:XFD94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94" t="inlineStr">
        <is>
          <t>Обеспечение комплексного развития сельских территорий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4" t="inlineStr">
        <is>
          <t>06033 L5760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9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94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4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4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94">
        <f>G95</f>
      </nc>
      <ndxf>
        <font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787" sId="1" ref="A94:XFD94" action="deleteRow">
    <rfmt sheetId="1" xfDxf="1" sqref="A94:XFD94" start="0" length="0">
      <dxf>
        <font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94" t="inlineStr">
        <is>
          <t>Субсидии автономным учреждениям на иные цели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4" t="inlineStr">
        <is>
          <t>06033 L5760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4" t="inlineStr">
        <is>
          <t>622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4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4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4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94">
        <v>65550.47</v>
      </nc>
      <ndxf>
        <font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788" sId="1" ref="A94:XFD94" action="deleteRow">
    <undo index="65535" exp="ref" v="1" dr="G94" r="G93" sId="1"/>
    <rfmt sheetId="1" xfDxf="1" sqref="A94:XFD94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94" t="inlineStr">
        <is>
          <t xml:space="preserve">Обеспечение комплексного развития сельских территорий (Капитальный ремонт Цайдамского сельского клуба в у. Цайдам, ул.Школьная, д.23) 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4" t="inlineStr">
        <is>
          <t>06034 00000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9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94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4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4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94">
        <f>G95</f>
      </nc>
      <ndxf>
        <font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789" sId="1" ref="A94:XFD94" action="deleteRow">
    <rfmt sheetId="1" xfDxf="1" sqref="A94:XFD94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94" t="inlineStr">
        <is>
          <t>Обеспечение комплексного развития сельских территорий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4" t="inlineStr">
        <is>
          <t>06034 L5760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9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94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4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4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94">
        <f>G95</f>
      </nc>
      <ndxf>
        <font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790" sId="1" ref="A94:XFD94" action="deleteRow">
    <rfmt sheetId="1" xfDxf="1" sqref="A94:XFD94" start="0" length="0">
      <dxf>
        <font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94" t="inlineStr">
        <is>
          <t>Субсидии автономным учреждениям на иные цели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4" t="inlineStr">
        <is>
          <t>06034 L5760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4" t="inlineStr">
        <is>
          <t>622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4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4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4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94">
        <v>71232.36</v>
      </nc>
      <ndxf>
        <font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791" sId="1" ref="A100:XFD100" action="deleteRow">
    <undo index="65535" exp="ref" v="1" dr="G100" r="G98" sId="1"/>
    <rfmt sheetId="1" xfDxf="1" sqref="A100:XFD100" start="0" length="0">
      <dxf>
        <font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100" t="inlineStr">
        <is>
          <t>Субсидии автономным учреждениям на иные цели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00" t="inlineStr">
        <is>
          <t>06036 L5760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0" t="inlineStr">
        <is>
          <t>622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00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00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00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00">
        <v>51535</v>
      </nc>
      <ndxf>
        <font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792" sId="1" ref="A100:XFD100" action="deleteRow">
    <undo index="65535" exp="ref" v="1" dr="G100" r="G93" sId="1"/>
    <rfmt sheetId="1" xfDxf="1" sqref="A100:XFD100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100" t="inlineStr">
        <is>
          <t>Обеспечение комплексного развития сельских территорий (Капитальный ремонт районного Дома культуры для МАУ РДК "Шахтер" г.Гусиноозерск)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00" t="inlineStr">
        <is>
          <t>06037 00000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0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00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00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00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00">
        <f>G101</f>
      </nc>
      <ndxf>
        <font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793" sId="1" ref="A100:XFD100" action="deleteRow">
    <rfmt sheetId="1" xfDxf="1" sqref="A100:XFD100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100" t="inlineStr">
        <is>
          <t>Обеспечение комплексного развития сельских территорий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00" t="inlineStr">
        <is>
          <t>06037 L5760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0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00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00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00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00">
        <f>G101</f>
      </nc>
      <ndxf>
        <font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794" sId="1" ref="A100:XFD100" action="deleteRow">
    <rfmt sheetId="1" xfDxf="1" sqref="A100:XFD100" start="0" length="0">
      <dxf>
        <font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100" t="inlineStr">
        <is>
          <t>Субсидии автономным учреждениям на иные цели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00" t="inlineStr">
        <is>
          <t>06037 L5760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0" t="inlineStr">
        <is>
          <t>622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00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00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00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00">
        <v>113109.36</v>
      </nc>
      <ndxf>
        <font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4795" sId="1">
    <oc r="G98">
      <f>G99+#REF!</f>
    </oc>
    <nc r="G98">
      <f>SUM(G99)</f>
    </nc>
  </rcc>
  <rcc rId="4796" sId="1">
    <oc r="G93">
      <f>#REF!+#REF!+#REF!+#REF!+G94+G97+#REF!</f>
    </oc>
    <nc r="G93">
      <f>G94+G97</f>
    </nc>
  </rcc>
  <rcc rId="4797" sId="1" odxf="1" dxf="1">
    <oc r="G99">
      <v>51535</v>
    </oc>
    <nc r="G99">
      <f>47072+960.8</f>
    </nc>
    <ndxf>
      <alignment wrapText="1"/>
    </ndxf>
  </rcc>
  <rcc rId="4798" sId="1" odxf="1" dxf="1">
    <oc r="G102">
      <v>8630.0681999999997</v>
    </oc>
    <nc r="G102">
      <f>1668.7+34.1+206.8</f>
    </nc>
    <ndxf>
      <alignment wrapText="1"/>
    </ndxf>
  </rcc>
  <rcc rId="4799" sId="1" odxf="1" dxf="1">
    <oc r="G96">
      <v>162517.7102</v>
    </oc>
    <nc r="G96">
      <f>112708.4+6083.4+598.2</f>
    </nc>
    <ndxf>
      <fill>
        <patternFill patternType="none">
          <bgColor indexed="65"/>
        </patternFill>
      </fill>
      <alignment wrapText="1"/>
    </ndxf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87" sId="1" numFmtId="4">
    <oc r="G79">
      <v>10</v>
    </oc>
    <nc r="G79">
      <v>12.6</v>
    </nc>
  </rcc>
  <rcc rId="3688" sId="1" numFmtId="4">
    <oc r="G83">
      <v>32</v>
    </oc>
    <nc r="G83">
      <v>39.508000000000003</v>
    </nc>
  </rcc>
  <rrc rId="3689" sId="1" ref="A86:XFD86" action="insertRow"/>
  <rcc rId="3690" sId="1" odxf="1" dxf="1">
    <nc r="B86" t="inlineStr">
      <is>
        <t>04103 82100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C86" start="0" length="0">
    <dxf>
      <font>
        <i val="0"/>
        <name val="Times New Roman"/>
        <family val="1"/>
      </font>
    </dxf>
  </rfmt>
  <rcc rId="3691" sId="1" odxf="1" dxf="1" numFmtId="30">
    <nc r="D86">
      <v>971</v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3692" sId="1" odxf="1" dxf="1">
    <nc r="E86" t="inlineStr">
      <is>
        <t>01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3693" sId="1" odxf="1" dxf="1">
    <nc r="F86" t="inlineStr">
      <is>
        <t>13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3694" sId="1">
    <nc r="C86" t="inlineStr">
      <is>
        <t>243</t>
      </is>
    </nc>
  </rcc>
  <rcc rId="3695" sId="1" numFmtId="4">
    <nc r="G86">
      <v>225.66</v>
    </nc>
  </rcc>
  <rcc rId="3696" sId="1" numFmtId="4">
    <oc r="G87">
      <v>630</v>
    </oc>
    <nc r="G87">
      <v>463.11914999999999</v>
    </nc>
  </rcc>
  <rcc rId="3697" sId="1">
    <oc r="G85">
      <f>SUM(G87:G87)</f>
    </oc>
    <nc r="G85">
      <f>SUM(G86:G87)</f>
    </nc>
  </rcc>
  <rcc rId="3698" sId="1">
    <nc r="A86" t="inlineStr">
      <is>
        <t>Закупка товаров, работ, услуг в целях капитального ремонта государственного (муниципального) имущества</t>
      </is>
    </nc>
  </rcc>
  <rfmt sheetId="1" sqref="A86" start="0" length="2147483647">
    <dxf>
      <font>
        <i val="0"/>
      </font>
    </dxf>
  </rfmt>
  <rcc rId="3699" sId="1" numFmtId="4">
    <oc r="G99">
      <v>3636.2475399999998</v>
    </oc>
    <nc r="G99">
      <v>4355.0282800000004</v>
    </nc>
  </rcc>
  <rcc rId="3700" sId="1" numFmtId="4">
    <oc r="G101">
      <v>12425.109399999999</v>
    </oc>
    <nc r="G101">
      <v>11480.749</v>
    </nc>
  </rcc>
  <rrc rId="3701" sId="1" ref="A102:XFD102" action="insertRow"/>
  <rcc rId="3702" sId="1">
    <nc r="A102" t="inlineStr">
      <is>
        <t>Субсидии автономным учреждениям на иные цели</t>
      </is>
    </nc>
  </rcc>
  <rcc rId="3703" sId="1">
    <nc r="B102" t="inlineStr">
      <is>
        <t>04304 82200</t>
      </is>
    </nc>
  </rcc>
  <rcc rId="3704" sId="1">
    <nc r="C102" t="inlineStr">
      <is>
        <t>622</t>
      </is>
    </nc>
  </rcc>
  <rcc rId="3705" sId="1">
    <nc r="D102" t="inlineStr">
      <is>
        <t>968</t>
      </is>
    </nc>
  </rcc>
  <rcc rId="3706" sId="1">
    <nc r="E102" t="inlineStr">
      <is>
        <t>04</t>
      </is>
    </nc>
  </rcc>
  <rcc rId="3707" sId="1">
    <nc r="F102" t="inlineStr">
      <is>
        <t>09</t>
      </is>
    </nc>
  </rcc>
  <rcc rId="3708" sId="1" numFmtId="4">
    <nc r="G102">
      <v>225.57965999999999</v>
    </nc>
  </rcc>
  <rcc rId="3709" sId="1">
    <oc r="G98">
      <f>G100+G101+G99</f>
    </oc>
    <nc r="G98">
      <f>G100+G101+G99+G102</f>
    </nc>
  </rcc>
  <rrc rId="3710" sId="1" ref="A98:XFD98" action="insertRow"/>
  <rrc rId="3711" sId="1" ref="A98:XFD98" action="insertRow"/>
  <rcc rId="3712" sId="1" odxf="1" dxf="1">
    <nc r="A99" t="inlineStr">
      <is>
        <t>Субсидии автономным учреждениям на иные цели</t>
      </is>
    </nc>
    <odxf>
      <font>
        <i/>
        <color indexed="8"/>
        <name val="Times New Roman"/>
        <family val="1"/>
      </font>
    </odxf>
    <ndxf>
      <font>
        <i val="0"/>
        <color indexed="8"/>
        <name val="Times New Roman"/>
        <family val="1"/>
      </font>
    </ndxf>
  </rcc>
  <rcc rId="3713" sId="1">
    <nc r="B99" t="inlineStr">
      <is>
        <t>04304 743Д0</t>
      </is>
    </nc>
  </rcc>
  <rcc rId="3714" sId="1">
    <nc r="C99" t="inlineStr">
      <is>
        <t>622</t>
      </is>
    </nc>
  </rcc>
  <rcc rId="3715" sId="1">
    <nc r="D99" t="inlineStr">
      <is>
        <t>968</t>
      </is>
    </nc>
  </rcc>
  <rcc rId="3716" sId="1">
    <nc r="E99" t="inlineStr">
      <is>
        <t>04</t>
      </is>
    </nc>
  </rcc>
  <rcc rId="3717" sId="1">
    <nc r="F99" t="inlineStr">
      <is>
        <t>09</t>
      </is>
    </nc>
  </rcc>
  <rcc rId="3718" sId="1" numFmtId="4">
    <nc r="G99">
      <v>4500</v>
    </nc>
  </rcc>
  <rrc rId="3719" sId="1" ref="A98:XFD98" action="insertRow"/>
  <rcc rId="3720" sId="1">
    <nc r="B99" t="inlineStr">
      <is>
        <t>04304 743Д0</t>
      </is>
    </nc>
  </rcc>
  <rcc rId="3721" sId="1">
    <nc r="D99" t="inlineStr">
      <is>
        <t>968</t>
      </is>
    </nc>
  </rcc>
  <rcc rId="3722" sId="1">
    <nc r="E99" t="inlineStr">
      <is>
        <t>04</t>
      </is>
    </nc>
  </rcc>
  <rcc rId="3723" sId="1">
    <nc r="F99" t="inlineStr">
      <is>
        <t>09</t>
      </is>
    </nc>
  </rcc>
  <rfmt sheetId="1" sqref="B100" start="0" length="2147483647">
    <dxf>
      <font>
        <i val="0"/>
      </font>
    </dxf>
  </rfmt>
  <rfmt sheetId="1" sqref="C100:G100" start="0" length="2147483647">
    <dxf>
      <font>
        <i val="0"/>
      </font>
    </dxf>
  </rfmt>
  <rcc rId="3724" sId="1">
    <nc r="G99">
      <f>G100</f>
    </nc>
  </rcc>
  <rfmt sheetId="1" sqref="G99" start="0" length="2147483647">
    <dxf>
      <font>
        <i val="0"/>
      </font>
    </dxf>
  </rfmt>
  <rcc rId="3725" sId="1">
    <nc r="A99" t="inlineStr">
      <is>
        <t>Иные межбюджетные трансферты муниципальным образованиям на содержание автомобильных дорог общего пользования местного значения, в том числе обеспечение безопасности дорожного движения и аварийно-восстановительные работы</t>
      </is>
    </nc>
  </rcc>
  <rrc rId="3726" sId="1" ref="A98:XFD98" action="deleteRow">
    <rfmt sheetId="1" xfDxf="1" sqref="A98:XFD98" start="0" length="0">
      <dxf>
        <font>
          <b/>
          <i/>
          <name val="Times New Roman CYR"/>
          <family val="1"/>
        </font>
        <alignment wrapText="1"/>
      </dxf>
    </rfmt>
    <rfmt sheetId="1" sqref="A98" start="0" length="0">
      <dxf>
        <font>
          <b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98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98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98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98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98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98" start="0" length="0">
      <dxf>
        <font>
          <b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727" sId="1">
    <oc r="G97">
      <f>G100+G105+G109</f>
    </oc>
    <nc r="G97">
      <f>G100+G105+G109+G98</f>
    </nc>
  </rcc>
  <rcc rId="3728" sId="1" numFmtId="4">
    <oc r="G129">
      <v>45171.06</v>
    </oc>
    <nc r="G129">
      <v>65550.47</v>
    </nc>
  </rcc>
  <rcc rId="3729" sId="1" numFmtId="4">
    <oc r="G131">
      <v>20379.41</v>
    </oc>
    <nc r="G131">
      <v>0</v>
    </nc>
  </rcc>
  <rrc rId="3730" sId="1" ref="A130:XFD130" action="deleteRow">
    <undo index="65535" exp="ref" v="1" dr="G130" r="G127" sId="1"/>
    <rfmt sheetId="1" xfDxf="1" sqref="A130:XFD130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130" t="inlineStr">
        <is>
          <t>Мероприятия по обеспечению комплексного развития сельских территорий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30" t="inlineStr">
        <is>
          <t>06033 S2М40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3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30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30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30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30">
        <f>G131</f>
      </nc>
      <ndxf>
        <font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731" sId="1" ref="A130:XFD130" action="deleteRow">
    <rfmt sheetId="1" xfDxf="1" sqref="A130:XFD130" start="0" length="0">
      <dxf>
        <font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130" t="inlineStr">
        <is>
          <t>Субсидии автономным учреждениям на иные цели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30" t="inlineStr">
        <is>
          <t>06033 S2М40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0" t="inlineStr">
        <is>
          <t>622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30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30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30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30">
        <v>0</v>
      </nc>
      <ndxf>
        <font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3732" sId="1">
    <oc r="G127">
      <f>G128+#REF!</f>
    </oc>
    <nc r="G127">
      <f>G128</f>
    </nc>
  </rcc>
  <rcc rId="3733" sId="1" numFmtId="4">
    <oc r="G138">
      <v>51127.32</v>
    </oc>
    <nc r="G138">
      <v>51535</v>
    </nc>
  </rcc>
  <rcc rId="3734" sId="1" numFmtId="4">
    <oc r="G150">
      <v>30</v>
    </oc>
    <nc r="G150"/>
  </rcc>
  <rcc rId="3735" sId="1">
    <oc r="G154">
      <f>400+430</f>
    </oc>
    <nc r="G154"/>
  </rcc>
  <rcc rId="3736" sId="1" numFmtId="4">
    <oc r="G158">
      <v>181</v>
    </oc>
    <nc r="G158"/>
  </rcc>
  <rrc rId="3737" sId="1" ref="A146:XFD146" action="deleteRow">
    <undo index="65535" exp="ref" v="1" dr="G146" r="G383" sId="1"/>
    <rfmt sheetId="1" xfDxf="1" sqref="A146:XFD146" start="0" length="0">
      <dxf>
        <font>
          <b/>
          <name val="Times New Roman CYR"/>
          <family val="1"/>
        </font>
        <alignment wrapText="1"/>
      </dxf>
    </rfmt>
    <rcc rId="0" sId="1" dxf="1">
      <nc r="A146" t="inlineStr">
        <is>
          <t>Муниципальная программа «Охрана общественного порядка в Селенгинском районе на 2020-2024 годы</t>
        </is>
      </nc>
      <ndxf>
        <font>
          <name val="Times New Roman"/>
          <family val="1"/>
        </font>
        <fill>
          <patternFill patternType="solid">
            <bgColor indexed="1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6" t="inlineStr">
        <is>
          <t>07000 00000</t>
        </is>
      </nc>
      <ndxf>
        <font>
          <color indexed="8"/>
          <name val="Times New Roman"/>
          <family val="1"/>
        </font>
        <numFmt numFmtId="30" formatCode="@"/>
        <fill>
          <patternFill patternType="solid">
            <bgColor indexed="13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46" start="0" length="0">
      <dxf>
        <font>
          <name val="Times New Roman"/>
          <family val="1"/>
        </font>
        <numFmt numFmtId="30" formatCode="@"/>
        <fill>
          <patternFill patternType="solid">
            <bgColor indexed="13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46" start="0" length="0">
      <dxf>
        <font>
          <name val="Times New Roman"/>
          <family val="1"/>
        </font>
        <numFmt numFmtId="30" formatCode="@"/>
        <fill>
          <patternFill patternType="solid">
            <bgColor indexed="13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46" start="0" length="0">
      <dxf>
        <font>
          <name val="Times New Roman"/>
          <family val="1"/>
        </font>
        <numFmt numFmtId="30" formatCode="@"/>
        <fill>
          <patternFill patternType="solid">
            <bgColor indexed="13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46" start="0" length="0">
      <dxf>
        <font>
          <name val="Times New Roman"/>
          <family val="1"/>
        </font>
        <numFmt numFmtId="30" formatCode="@"/>
        <fill>
          <patternFill patternType="solid">
            <bgColor indexed="13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146">
        <f>G147+G151+G155</f>
      </nc>
      <ndxf>
        <font>
          <name val="Times New Roman"/>
          <family val="1"/>
        </font>
        <numFmt numFmtId="165" formatCode="0.00000"/>
        <fill>
          <patternFill patternType="solid">
            <bgColor indexed="13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738" sId="1" ref="A146:XFD146" action="deleteRow">
    <rfmt sheetId="1" xfDxf="1" sqref="A146:XFD146" start="0" length="0">
      <dxf>
        <font>
          <b/>
          <name val="Times New Roman CYR"/>
          <family val="1"/>
        </font>
        <alignment wrapText="1"/>
      </dxf>
    </rfmt>
    <rcc rId="0" sId="1" dxf="1">
      <nc r="A146" t="inlineStr">
        <is>
          <t>Подпрограмма «Повышение безопасности дорожного движения в Селенгинском районе»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6" t="inlineStr">
        <is>
          <t>07100 00000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46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30">
      <nc r="D146">
        <v>968</v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46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46" t="inlineStr">
        <is>
          <t>12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46">
        <f>G147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739" sId="1" ref="A146:XFD146" action="deleteRow">
    <rfmt sheetId="1" xfDxf="1" sqref="A146:XFD146" start="0" length="0">
      <dxf>
        <font>
          <b/>
          <name val="Times New Roman CYR"/>
          <family val="1"/>
        </font>
        <alignment wrapText="1"/>
      </dxf>
    </rfmt>
    <rcc rId="0" sId="1" dxf="1">
      <nc r="A146" t="inlineStr">
        <is>
          <t>Основное мероприятие "Снижение уровня аварийности и травматизма на дорогах района"</t>
        </is>
      </nc>
      <ndxf>
        <font>
          <b val="0"/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6" t="inlineStr">
        <is>
          <t>07101 00000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46" start="0" length="0">
      <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30">
      <nc r="D146">
        <v>968</v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46" t="inlineStr">
        <is>
          <t>04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46" t="inlineStr">
        <is>
          <t>12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46">
        <f>G147</f>
      </nc>
      <ndxf>
        <font>
          <b val="0"/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740" sId="1" ref="A146:XFD146" action="deleteRow">
    <rfmt sheetId="1" xfDxf="1" sqref="A146:XFD146" start="0" length="0">
      <dxf>
        <font>
          <b/>
          <name val="Times New Roman CYR"/>
          <family val="1"/>
        </font>
        <alignment wrapText="1"/>
      </dxf>
    </rfmt>
    <rcc rId="0" sId="1" dxf="1">
      <nc r="A146" t="inlineStr">
        <is>
          <t>Обеспечение деятельности по охране правопорядка и общественной безопасности, повышению безопасности дорожного движения</t>
        </is>
      </nc>
      <ndxf>
        <font>
          <b val="0"/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6" t="inlineStr">
        <is>
          <t>07101 S2660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46" start="0" length="0">
      <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30">
      <nc r="D146">
        <v>968</v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46" t="inlineStr">
        <is>
          <t>04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46" t="inlineStr">
        <is>
          <t>12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46">
        <f>G147</f>
      </nc>
      <ndxf>
        <font>
          <b val="0"/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741" sId="1" ref="A146:XFD146" action="deleteRow">
    <rfmt sheetId="1" xfDxf="1" sqref="A146:XFD146" start="0" length="0">
      <dxf>
        <font>
          <b/>
          <name val="Times New Roman CYR"/>
          <family val="1"/>
        </font>
        <alignment wrapText="1"/>
      </dxf>
    </rfmt>
    <rcc rId="0" sId="1" dxf="1">
      <nc r="A146" t="inlineStr">
        <is>
          <t>Прочие закупки товаров, работ и услуг для государственных (муниципальных) нужд</t>
        </is>
      </nc>
      <ndxf>
        <font>
          <b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6" t="inlineStr">
        <is>
          <t>07101 S2660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6" t="inlineStr">
        <is>
          <t>244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D146">
        <v>968</v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46" t="inlineStr">
        <is>
          <t>04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46" t="inlineStr">
        <is>
          <t>12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46" start="0" length="0">
      <dxf>
        <font>
          <b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742" sId="1" ref="A146:XFD146" action="deleteRow">
    <rfmt sheetId="1" xfDxf="1" sqref="A146:XFD146" start="0" length="0">
      <dxf>
        <font>
          <b/>
          <name val="Times New Roman CYR"/>
          <family val="1"/>
        </font>
        <alignment wrapText="1"/>
      </dxf>
    </rfmt>
    <rcc rId="0" sId="1" dxf="1">
      <nc r="A146" t="inlineStr">
        <is>
          <t>Подпрограмма «Комплексные меры противодействия злоупотреблению наркотикам и их незаконному обороту в Селенгинском районе»</t>
        </is>
      </nc>
      <ndxf>
        <font>
          <i/>
          <name val="Times New Roman"/>
          <family val="1"/>
        </font>
      </ndxf>
    </rcc>
    <rcc rId="0" sId="1" dxf="1">
      <nc r="B146" t="inlineStr">
        <is>
          <t>07200 00000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46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30">
      <nc r="D146">
        <v>968</v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46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46" t="inlineStr">
        <is>
          <t>12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46">
        <f>G147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743" sId="1" ref="A146:XFD146" action="deleteRow">
    <rfmt sheetId="1" xfDxf="1" sqref="A146:XFD146" start="0" length="0">
      <dxf>
        <font>
          <b/>
          <name val="Times New Roman CYR"/>
          <family val="1"/>
        </font>
        <alignment wrapText="1"/>
      </dxf>
    </rfmt>
    <rcc rId="0" sId="1" dxf="1">
      <nc r="A146" t="inlineStr">
        <is>
          <t>Основное мероприятие "Уничтожение очагов произрастания дикорастущих наркотикосодержащих растений"</t>
        </is>
      </nc>
      <ndxf>
        <font>
          <b val="0"/>
          <i/>
          <color indexed="8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6" t="inlineStr">
        <is>
          <t>07201 00000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46" start="0" length="0">
      <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46" t="inlineStr">
        <is>
          <t>968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46" t="inlineStr">
        <is>
          <t>04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46" t="inlineStr">
        <is>
          <t>12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46">
        <f>G147</f>
      </nc>
      <ndxf>
        <font>
          <b val="0"/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744" sId="1" ref="A146:XFD146" action="deleteRow">
    <rfmt sheetId="1" xfDxf="1" sqref="A146:XFD146" start="0" length="0">
      <dxf>
        <font>
          <b/>
          <name val="Times New Roman CYR"/>
          <family val="1"/>
        </font>
        <alignment wrapText="1"/>
      </dxf>
    </rfmt>
    <rcc rId="0" sId="1" dxf="1">
      <nc r="A146" t="inlineStr">
        <is>
          <t>Комплексные меры противодействия злоупотреблением наркотиками и их незаконному обороту</t>
        </is>
      </nc>
      <ndxf>
        <font>
          <b val="0"/>
          <i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6" t="inlineStr">
        <is>
          <t>07201 S2570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46" start="0" length="0">
      <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46" t="inlineStr">
        <is>
          <t>968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46" t="inlineStr">
        <is>
          <t>04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46" t="inlineStr">
        <is>
          <t>12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46">
        <f>G147</f>
      </nc>
      <ndxf>
        <font>
          <b val="0"/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745" sId="1" ref="A146:XFD146" action="deleteRow">
    <rfmt sheetId="1" xfDxf="1" sqref="A146:XFD146" start="0" length="0">
      <dxf>
        <font>
          <b/>
          <name val="Times New Roman CYR"/>
          <family val="1"/>
        </font>
        <alignment wrapText="1"/>
      </dxf>
    </rfmt>
    <rcc rId="0" sId="1" dxf="1">
      <nc r="A146" t="inlineStr">
        <is>
          <t>Прочие закупки товаров, работ и услуг для государственных (муниципальных) нужд</t>
        </is>
      </nc>
      <ndxf>
        <font>
          <b val="0"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6" t="inlineStr">
        <is>
          <t>07201 S2570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6" t="inlineStr">
        <is>
          <t>244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46" t="inlineStr">
        <is>
          <t>968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46" t="inlineStr">
        <is>
          <t>04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46" t="inlineStr">
        <is>
          <t>12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46" start="0" length="0">
      <dxf>
        <font>
          <b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746" sId="1" ref="A146:XFD146" action="deleteRow">
    <rfmt sheetId="1" xfDxf="1" sqref="A146:XFD146" start="0" length="0">
      <dxf>
        <font>
          <b/>
          <name val="Times New Roman CYR"/>
          <family val="1"/>
        </font>
        <alignment wrapText="1"/>
      </dxf>
    </rfmt>
    <rcc rId="0" sId="1" dxf="1">
      <nc r="A146" t="inlineStr">
        <is>
          <t>Подпрограмма «Профилактика преступлений и иных правонарушений  в Селенгинском районе»</t>
        </is>
      </nc>
      <ndxf>
        <font>
          <i/>
          <name val="Times New Roman"/>
          <family val="1"/>
        </font>
      </ndxf>
    </rcc>
    <rcc rId="0" sId="1" dxf="1">
      <nc r="B146" t="inlineStr">
        <is>
          <t>07300 00000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46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46" t="inlineStr">
        <is>
          <t>968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46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46" t="inlineStr">
        <is>
          <t>12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46">
        <f>G147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747" sId="1" ref="A146:XFD146" action="deleteRow">
    <rfmt sheetId="1" xfDxf="1" sqref="A146:XFD146" start="0" length="0">
      <dxf>
        <font>
          <b/>
          <name val="Times New Roman CYR"/>
          <family val="1"/>
        </font>
        <alignment wrapText="1"/>
      </dxf>
    </rfmt>
    <rcc rId="0" sId="1" dxf="1">
      <nc r="A146" t="inlineStr">
        <is>
          <t>Основное мероприятие "Профилактика преступлений и иных правонарушений в Селенгинском районе"</t>
        </is>
      </nc>
      <ndxf>
        <font>
          <b val="0"/>
          <i/>
          <color indexed="8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6" t="inlineStr">
        <is>
          <t>07301 00000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46" start="0" length="0">
      <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46" t="inlineStr">
        <is>
          <t>968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46" t="inlineStr">
        <is>
          <t>04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46" t="inlineStr">
        <is>
          <t>12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46">
        <f>G147</f>
      </nc>
      <ndxf>
        <font>
          <b val="0"/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748" sId="1" ref="A146:XFD146" action="deleteRow">
    <rfmt sheetId="1" xfDxf="1" sqref="A146:XFD146" start="0" length="0">
      <dxf>
        <font>
          <b/>
          <name val="Times New Roman CYR"/>
          <family val="1"/>
        </font>
        <alignment wrapText="1"/>
      </dxf>
    </rfmt>
    <rcc rId="0" sId="1" dxf="1">
      <nc r="A146" t="inlineStr">
        <is>
          <t xml:space="preserve">Профилактика преступлений и иных правонарушений </t>
        </is>
      </nc>
      <ndxf>
        <font>
          <b val="0"/>
          <i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6" t="inlineStr">
        <is>
          <t>07301 S2660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46" start="0" length="0">
      <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46" t="inlineStr">
        <is>
          <t>968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46" t="inlineStr">
        <is>
          <t>04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46" t="inlineStr">
        <is>
          <t>12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46">
        <f>G147</f>
      </nc>
      <ndxf>
        <font>
          <b val="0"/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749" sId="1" ref="A146:XFD146" action="deleteRow">
    <rfmt sheetId="1" xfDxf="1" sqref="A146:XFD146" start="0" length="0">
      <dxf>
        <font>
          <b/>
          <name val="Times New Roman CYR"/>
          <family val="1"/>
        </font>
        <alignment wrapText="1"/>
      </dxf>
    </rfmt>
    <rcc rId="0" sId="1" dxf="1">
      <nc r="A146" t="inlineStr">
        <is>
          <t>Прочие закупки товаров, работ и услуг для государственных (муниципальных) нужд</t>
        </is>
      </nc>
      <ndxf>
        <font>
          <b val="0"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6" t="inlineStr">
        <is>
          <t>07301  S2660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6" t="inlineStr">
        <is>
          <t>244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46" t="inlineStr">
        <is>
          <t>968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46" t="inlineStr">
        <is>
          <t>04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46" t="inlineStr">
        <is>
          <t>12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46" start="0" length="0">
      <dxf>
        <font>
          <b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750" sId="1">
    <oc r="G370">
      <f>G21+G46+G67+G74+G111+G116+#REF!+G146+G189+G230+G325+G329+G333+G337+G342+G348+G356+G360</f>
    </oc>
    <nc r="G370">
      <f>G21+G46+G67+G74+G111+G116+G146+G189+G230+G325+G329+G333+G337+G342+G348+G356+G360</f>
    </nc>
  </rcc>
  <rcc rId="3751" sId="1" numFmtId="4">
    <oc r="G150">
      <v>6118.8990000000003</v>
    </oc>
    <nc r="G150">
      <v>4378.3059999999996</v>
    </nc>
  </rcc>
  <rcc rId="3752" sId="1" numFmtId="4">
    <oc r="G156">
      <v>8183.82</v>
    </oc>
    <nc r="G156">
      <v>7729.5320000000002</v>
    </nc>
  </rcc>
  <rcc rId="3753" sId="1" numFmtId="4">
    <oc r="G160">
      <v>8340.9</v>
    </oc>
    <nc r="G160">
      <v>5005.3322799999996</v>
    </nc>
  </rcc>
  <rcc rId="3754" sId="1" numFmtId="4">
    <oc r="G162">
      <v>983.31807000000003</v>
    </oc>
    <nc r="G162">
      <v>1003.38579</v>
    </nc>
  </rcc>
  <rcc rId="3755" sId="1" numFmtId="4">
    <oc r="G166">
      <v>13605.79</v>
    </oc>
    <nc r="G166">
      <v>13983.864</v>
    </nc>
  </rcc>
  <rcc rId="3756" sId="1" numFmtId="4">
    <oc r="G176">
      <v>953.00099999999998</v>
    </oc>
    <nc r="G176">
      <v>387.69400000000002</v>
    </nc>
  </rcc>
  <rrc rId="3757" sId="1" ref="A177:XFD177" action="insertRow"/>
  <rcc rId="3758" sId="1">
    <nc r="B177" t="inlineStr">
      <is>
        <t>08401 83160</t>
      </is>
    </nc>
  </rcc>
  <rcc rId="3759" sId="1">
    <nc r="D177" t="inlineStr">
      <is>
        <t>973</t>
      </is>
    </nc>
  </rcc>
  <rcc rId="3760" sId="1">
    <nc r="E177" t="inlineStr">
      <is>
        <t>07</t>
      </is>
    </nc>
  </rcc>
  <rcc rId="3761" sId="1">
    <nc r="F177" t="inlineStr">
      <is>
        <t>03</t>
      </is>
    </nc>
  </rcc>
  <rcc rId="3762" sId="1">
    <nc r="C177" t="inlineStr">
      <is>
        <t>612</t>
      </is>
    </nc>
  </rcc>
  <rcc rId="3763" sId="1" numFmtId="4">
    <nc r="G177">
      <v>58</v>
    </nc>
  </rcc>
  <rcc rId="3764" sId="1">
    <nc r="A177" t="inlineStr">
      <is>
        <t>Субсидии бюджетным учреждениям на иные цели</t>
      </is>
    </nc>
  </rcc>
  <rcc rId="3765" sId="1" numFmtId="4">
    <oc r="G179">
      <v>129</v>
    </oc>
    <nc r="G179">
      <v>60</v>
    </nc>
  </rcc>
  <rrc rId="3766" sId="1" ref="A180:XFD180" action="insertRow"/>
  <rcc rId="3767" sId="1">
    <nc r="A180" t="inlineStr">
      <is>
        <t>Субсидии автономным учреждениям на иные цели</t>
      </is>
    </nc>
  </rcc>
  <rcc rId="3768" sId="1">
    <nc r="B180" t="inlineStr">
      <is>
        <t>08402 83160</t>
      </is>
    </nc>
  </rcc>
  <rcc rId="3769" sId="1">
    <nc r="C180" t="inlineStr">
      <is>
        <t>622</t>
      </is>
    </nc>
  </rcc>
  <rcc rId="3770" sId="1">
    <nc r="D180" t="inlineStr">
      <is>
        <t>973</t>
      </is>
    </nc>
  </rcc>
  <rcc rId="3771" sId="1">
    <nc r="E180" t="inlineStr">
      <is>
        <t>08</t>
      </is>
    </nc>
  </rcc>
  <rcc rId="3772" sId="1">
    <nc r="F180" t="inlineStr">
      <is>
        <t>01</t>
      </is>
    </nc>
  </rcc>
  <rcc rId="3773" sId="1" numFmtId="4">
    <nc r="G180">
      <v>967.4</v>
    </nc>
  </rcc>
  <rcc rId="3774" sId="1">
    <oc r="G175">
      <f>SUM(G176:G179)</f>
    </oc>
    <nc r="G175">
      <f>SUM(G176:G180)</f>
    </nc>
  </rcc>
  <rrc rId="3775" sId="1" ref="A187:XFD187" action="insertRow"/>
  <rcc rId="3776" sId="1">
    <nc r="B187" t="inlineStr">
      <is>
        <t>08402 83160</t>
      </is>
    </nc>
  </rcc>
  <rcc rId="3777" sId="1">
    <nc r="D187" t="inlineStr">
      <is>
        <t>973</t>
      </is>
    </nc>
  </rcc>
  <rcc rId="3778" sId="1">
    <nc r="E187" t="inlineStr">
      <is>
        <t>08</t>
      </is>
    </nc>
  </rcc>
  <rcc rId="3779" sId="1">
    <nc r="F187" t="inlineStr">
      <is>
        <t>04</t>
      </is>
    </nc>
  </rcc>
  <rcc rId="3780" sId="1">
    <nc r="C187" t="inlineStr">
      <is>
        <t>112</t>
      </is>
    </nc>
  </rcc>
  <rcc rId="3781" sId="1" numFmtId="4">
    <nc r="G187">
      <v>26</v>
    </nc>
  </rcc>
  <rcc rId="3782" sId="1">
    <nc r="A187" t="inlineStr">
      <is>
        <t>Иные выплаты персоналу учреждений, за исключением фонда оплаты труда</t>
      </is>
    </nc>
  </rcc>
  <rcc rId="3783" sId="1" numFmtId="4">
    <oc r="G188">
      <v>1608.7</v>
    </oc>
    <nc r="G188">
      <v>1582.7</v>
    </nc>
  </rcc>
  <rcc rId="3784" sId="1" numFmtId="4">
    <oc r="G190">
      <v>369.2</v>
    </oc>
    <nc r="G190">
      <v>434.2</v>
    </nc>
  </rcc>
  <rrc rId="3785" sId="1" ref="A192:XFD192" action="insertRow"/>
  <rrc rId="3786" sId="1" ref="A192:XFD192" action="insertRow"/>
  <rrc rId="3787" sId="1" ref="A192:XFD192" action="insertRow"/>
  <rcc rId="3788" sId="1">
    <nc r="A193" t="inlineStr">
      <is>
        <t>Субсидии бюджетным учреждениям на иные цели</t>
      </is>
    </nc>
  </rcc>
  <rcc rId="3789" sId="1" odxf="1" dxf="1">
    <nc r="A194" t="inlineStr">
      <is>
        <t>Субсидии автономным учреждениям на иные цели</t>
      </is>
    </nc>
    <odxf>
      <font>
        <color indexed="8"/>
        <name val="Times New Roman"/>
        <family val="1"/>
      </font>
      <fill>
        <patternFill patternType="solid"/>
      </fill>
    </odxf>
    <ndxf>
      <font>
        <color indexed="8"/>
        <name val="Times New Roman"/>
        <family val="1"/>
      </font>
      <fill>
        <patternFill patternType="none"/>
      </fill>
    </ndxf>
  </rcc>
  <rcc rId="3790" sId="1">
    <nc r="C193" t="inlineStr">
      <is>
        <t>612</t>
      </is>
    </nc>
  </rcc>
  <rcc rId="3791" sId="1">
    <nc r="C194" t="inlineStr">
      <is>
        <t>622</t>
      </is>
    </nc>
  </rcc>
  <rcc rId="3792" sId="1">
    <nc r="B193" t="inlineStr">
      <is>
        <t>084A2 55190</t>
      </is>
    </nc>
  </rcc>
  <rcc rId="3793" sId="1">
    <nc r="B194" t="inlineStr">
      <is>
        <t>084A2 55190</t>
      </is>
    </nc>
  </rcc>
  <rcc rId="3794" sId="1">
    <nc r="B192" t="inlineStr">
      <is>
        <t>084A2 55190</t>
      </is>
    </nc>
  </rcc>
  <rfmt sheetId="1" sqref="B192" start="0" length="2147483647">
    <dxf>
      <font>
        <i/>
      </font>
    </dxf>
  </rfmt>
  <rcc rId="3795" sId="1">
    <nc r="D193" t="inlineStr">
      <is>
        <t>973</t>
      </is>
    </nc>
  </rcc>
  <rcc rId="3796" sId="1">
    <nc r="E193" t="inlineStr">
      <is>
        <t>08</t>
      </is>
    </nc>
  </rcc>
  <rcc rId="3797" sId="1">
    <nc r="F193" t="inlineStr">
      <is>
        <t>01</t>
      </is>
    </nc>
  </rcc>
  <rcc rId="3798" sId="1">
    <nc r="D194" t="inlineStr">
      <is>
        <t>973</t>
      </is>
    </nc>
  </rcc>
  <rcc rId="3799" sId="1">
    <nc r="E194" t="inlineStr">
      <is>
        <t>08</t>
      </is>
    </nc>
  </rcc>
  <rcc rId="3800" sId="1">
    <nc r="F194" t="inlineStr">
      <is>
        <t>01</t>
      </is>
    </nc>
  </rcc>
  <rcc rId="3801" sId="1" numFmtId="4">
    <nc r="G194">
      <v>106.20568</v>
    </nc>
  </rcc>
  <rcc rId="3802" sId="1" numFmtId="4">
    <nc r="G193">
      <v>106.20568</v>
    </nc>
  </rcc>
  <rcc rId="3803" sId="1">
    <nc r="G192">
      <f>G193+G194</f>
    </nc>
  </rcc>
  <rfmt sheetId="1" sqref="G192" start="0" length="2147483647">
    <dxf>
      <font>
        <i/>
      </font>
    </dxf>
  </rfmt>
  <rcc rId="3804" sId="1">
    <nc r="D192" t="inlineStr">
      <is>
        <t>973</t>
      </is>
    </nc>
  </rcc>
  <rcc rId="3805" sId="1">
    <nc r="E192" t="inlineStr">
      <is>
        <t>08</t>
      </is>
    </nc>
  </rcc>
  <rcc rId="3806" sId="1">
    <nc r="F192" t="inlineStr">
      <is>
        <t>01</t>
      </is>
    </nc>
  </rcc>
  <rfmt sheetId="1" sqref="D192:F192" start="0" length="2147483647">
    <dxf>
      <font>
        <i/>
      </font>
    </dxf>
  </rfmt>
  <rcc rId="3807" sId="1">
    <nc r="A192" t="inlineStr">
      <is>
        <t>Государственная поддержка отрасли культура</t>
      </is>
    </nc>
  </rcc>
  <rfmt sheetId="1" sqref="A192" start="0" length="2147483647">
    <dxf>
      <font>
        <i/>
      </font>
    </dxf>
  </rfmt>
  <rcc rId="3808" sId="1">
    <oc r="G173">
      <f>G174+G182+G185</f>
    </oc>
    <nc r="G173">
      <f>G174+G182+G185+G192</f>
    </nc>
  </rcc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800" sId="1" ref="A159:XFD159" action="deleteRow">
    <undo index="65535" exp="ref" v="1" dr="G159" r="G148" sId="1"/>
    <rfmt sheetId="1" xfDxf="1" sqref="A159:XFD159" start="0" length="0">
      <dxf>
        <font>
          <b/>
          <name val="Times New Roman CYR"/>
          <family val="1"/>
        </font>
        <alignment wrapText="1"/>
      </dxf>
    </rfmt>
    <rcc rId="0" sId="1" dxf="1">
      <nc r="A159" t="inlineStr">
        <is>
  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  </is>
      </nc>
      <ndxf>
        <font>
          <b val="0"/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9" t="inlineStr">
        <is>
          <t>08402 S4760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59" start="0" length="0">
      <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59" t="inlineStr">
        <is>
          <t>973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59" t="inlineStr">
        <is>
          <t>08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59" t="inlineStr">
        <is>
          <t>04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59">
        <f>SUM(G160:G163)</f>
      </nc>
      <ndxf>
        <font>
          <b val="0"/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01" sId="1" ref="A159:XFD159" action="deleteRow">
    <rfmt sheetId="1" xfDxf="1" sqref="A159:XFD159" start="0" length="0">
      <dxf>
        <font>
          <b/>
          <name val="Times New Roman CYR"/>
          <family val="1"/>
        </font>
        <alignment wrapText="1"/>
      </dxf>
    </rfmt>
    <rcc rId="0" sId="1" dxf="1">
      <nc r="A159" t="inlineStr">
        <is>
          <t xml:space="preserve">Фонд оплаты труда учреждений </t>
        </is>
      </nc>
      <ndxf>
        <font>
          <b val="0"/>
          <name val="Times New Roman"/>
          <family val="1"/>
        </font>
        <numFmt numFmtId="30" formatCode="@"/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9" t="inlineStr">
        <is>
          <t>08402 S4760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9" t="inlineStr">
        <is>
          <t>111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59" t="inlineStr">
        <is>
          <t>973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59" t="inlineStr">
        <is>
          <t>08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59" t="inlineStr">
        <is>
          <t>04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59">
        <v>1279.96048</v>
      </nc>
      <ndxf>
        <font>
          <b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02" sId="1" ref="A159:XFD159" action="deleteRow">
    <rfmt sheetId="1" xfDxf="1" sqref="A159:XFD159" start="0" length="0">
      <dxf>
        <font>
          <b/>
          <name val="Times New Roman CYR"/>
          <family val="1"/>
        </font>
        <alignment wrapText="1"/>
      </dxf>
    </rfmt>
    <rcc rId="0" sId="1" dxf="1">
      <nc r="A159" t="inlineStr">
        <is>
          <t>Взносы по обязательному социальному страхованию на выплаты по оплате труда работников и иные выплаты работникам учреждений</t>
        </is>
      </nc>
      <ndxf>
        <font>
          <b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9" t="inlineStr">
        <is>
          <t>08402 S4760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9" t="inlineStr">
        <is>
          <t>119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59" t="inlineStr">
        <is>
          <t>973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59" t="inlineStr">
        <is>
          <t>08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59" t="inlineStr">
        <is>
          <t>04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59">
        <v>320.58100000000002</v>
      </nc>
      <ndxf>
        <font>
          <b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03" sId="1" ref="A159:XFD159" action="deleteRow">
    <rfmt sheetId="1" xfDxf="1" sqref="A159:XFD159" start="0" length="0">
      <dxf>
        <font>
          <b/>
          <name val="Times New Roman CYR"/>
          <family val="1"/>
        </font>
        <alignment wrapText="1"/>
      </dxf>
    </rfmt>
    <rcc rId="0" sId="1" dxf="1">
      <nc r="A159" t="inlineStr">
        <is>
          <t>Фонд оплаты труда государственных (муниципальных) органов</t>
        </is>
      </nc>
      <ndxf>
        <font>
          <b val="0"/>
          <name val="Times New Roman"/>
          <family val="1"/>
        </font>
        <numFmt numFmtId="30" formatCode="@"/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9" t="inlineStr">
        <is>
          <t>08402 S4760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9" t="inlineStr">
        <is>
          <t>121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59" t="inlineStr">
        <is>
          <t>973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59" t="inlineStr">
        <is>
          <t>08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59" t="inlineStr">
        <is>
          <t>04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59">
        <v>138.39146</v>
      </nc>
      <ndxf>
        <font>
          <b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04" sId="1" ref="A159:XFD159" action="deleteRow">
    <rfmt sheetId="1" xfDxf="1" sqref="A159:XFD159" start="0" length="0">
      <dxf>
        <font>
          <b/>
          <name val="Times New Roman CYR"/>
          <family val="1"/>
        </font>
        <alignment wrapText="1"/>
      </dxf>
    </rfmt>
    <rcc rId="0" sId="1" dxf="1">
      <nc r="A159" t="inlineStr">
        <is>
  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  </is>
      </nc>
      <ndxf>
        <font>
          <b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9" t="inlineStr">
        <is>
          <t>08402 S4760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9" t="inlineStr">
        <is>
          <t>129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59" t="inlineStr">
        <is>
          <t>973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59" t="inlineStr">
        <is>
          <t>08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59" t="inlineStr">
        <is>
          <t>04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59">
        <v>40.902459999999998</v>
      </nc>
      <ndxf>
        <font>
          <b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05" sId="1" ref="A159:XFD159" action="deleteRow">
    <undo index="65535" exp="ref" v="1" dr="G159" r="G140" sId="1"/>
    <rfmt sheetId="1" xfDxf="1" sqref="A159:XFD159" start="0" length="0">
      <dxf>
        <font>
          <b/>
          <name val="Times New Roman CYR"/>
          <family val="1"/>
        </font>
        <alignment wrapText="1"/>
      </dxf>
    </rfmt>
    <rcc rId="0" sId="1" dxf="1">
      <nc r="A159" t="inlineStr">
        <is>
          <t>Государственная поддержка отрасли культура</t>
        </is>
      </nc>
      <ndxf>
        <font>
          <b val="0"/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9" t="inlineStr">
        <is>
          <t>084A2 55190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59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59" t="inlineStr">
        <is>
          <t>973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59" t="inlineStr">
        <is>
          <t>08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59" t="inlineStr">
        <is>
          <t>01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59">
        <f>G160+G161</f>
      </nc>
      <ndxf>
        <font>
          <b val="0"/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06" sId="1" ref="A159:XFD159" action="deleteRow">
    <rfmt sheetId="1" xfDxf="1" sqref="A159:XFD159" start="0" length="0">
      <dxf>
        <font>
          <b/>
          <name val="Times New Roman CYR"/>
          <family val="1"/>
        </font>
        <alignment wrapText="1"/>
      </dxf>
    </rfmt>
    <rcc rId="0" sId="1" dxf="1">
      <nc r="A159" t="inlineStr">
        <is>
          <t>Субсидии бюджетным учреждениям на иные цели</t>
        </is>
      </nc>
      <ndxf>
        <font>
          <b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9" t="inlineStr">
        <is>
          <t>084A2 55190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9" t="inlineStr">
        <is>
          <t>612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59" t="inlineStr">
        <is>
          <t>973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59" t="inlineStr">
        <is>
          <t>08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59" t="inlineStr">
        <is>
          <t>01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59">
        <v>106.20568</v>
      </nc>
      <ndxf>
        <font>
          <b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07" sId="1" ref="A159:XFD159" action="deleteRow">
    <rfmt sheetId="1" xfDxf="1" sqref="A159:XFD159" start="0" length="0">
      <dxf>
        <font>
          <b/>
          <name val="Times New Roman CYR"/>
          <family val="1"/>
        </font>
        <alignment wrapText="1"/>
      </dxf>
    </rfmt>
    <rcc rId="0" sId="1" dxf="1">
      <nc r="A159" t="inlineStr">
        <is>
          <t>Субсидии автономным учреждениям на иные цели</t>
        </is>
      </nc>
      <ndxf>
        <font>
          <b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9" t="inlineStr">
        <is>
          <t>084A2 55190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9" t="inlineStr">
        <is>
          <t>622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59" t="inlineStr">
        <is>
          <t>973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59" t="inlineStr">
        <is>
          <t>08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59" t="inlineStr">
        <is>
          <t>01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59">
        <v>106.20568</v>
      </nc>
      <ndxf>
        <font>
          <b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08" sId="1" ref="A138:XFD138" action="deleteRow">
    <undo index="65535" exp="ref" v="1" dr="G138" r="G133" sId="1"/>
    <rfmt sheetId="1" xfDxf="1" sqref="A138:XFD138" start="0" length="0">
      <dxf>
        <font>
          <b/>
          <name val="Times New Roman CYR"/>
          <family val="1"/>
        </font>
        <alignment wrapText="1"/>
      </dxf>
    </rfmt>
    <rcc rId="0" sId="1" dxf="1">
      <nc r="A138" t="inlineStr">
        <is>
  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  </is>
      </nc>
      <ndxf>
        <font>
          <b val="0"/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38" t="inlineStr">
        <is>
          <t>08301 S4760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38" start="0" length="0">
      <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30">
      <nc r="D138">
        <v>973</v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38" t="inlineStr">
        <is>
          <t>07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38" t="inlineStr">
        <is>
          <t>03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38">
        <f>G139</f>
      </nc>
      <ndxf>
        <font>
          <b val="0"/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09" sId="1" ref="A138:XFD138" action="deleteRow">
    <rfmt sheetId="1" xfDxf="1" sqref="A138:XFD138" start="0" length="0">
      <dxf>
        <font>
          <b/>
          <name val="Times New Roman CYR"/>
          <family val="1"/>
        </font>
        <alignment wrapText="1"/>
      </dxf>
    </rfmt>
    <rcc rId="0" sId="1" dxf="1">
      <nc r="A138" t="inlineStr">
        <is>
  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b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38" t="inlineStr">
        <is>
          <t>08301 S4760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8" t="inlineStr">
        <is>
          <t>621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D138">
        <v>973</v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38" t="inlineStr">
        <is>
          <t>07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38" t="inlineStr">
        <is>
          <t>03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38">
        <v>794.89128000000005</v>
      </nc>
      <ndxf>
        <font>
          <b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10" sId="1" ref="A130:XFD130" action="deleteRow">
    <undo index="65535" exp="ref" v="1" dr="G130" r="G119" sId="1"/>
    <rfmt sheetId="1" xfDxf="1" sqref="A130:XFD130" start="0" length="0">
      <dxf>
        <font>
          <b/>
          <name val="Times New Roman CYR"/>
          <family val="1"/>
        </font>
        <alignment wrapText="1"/>
      </dxf>
    </rfmt>
    <rcc rId="0" sId="1" dxf="1">
      <nc r="A130" t="inlineStr">
        <is>
  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  </is>
      </nc>
      <ndxf>
        <font>
          <b val="0"/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30" t="inlineStr">
        <is>
          <t>08201 S4760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30" start="0" length="0">
      <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30" t="inlineStr">
        <is>
          <t>973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30" t="inlineStr">
        <is>
          <t>08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30" t="inlineStr">
        <is>
          <t>01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30">
        <f>G131</f>
      </nc>
      <ndxf>
        <font>
          <b val="0"/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11" sId="1" ref="A130:XFD130" action="deleteRow">
    <rfmt sheetId="1" xfDxf="1" sqref="A130:XFD130" start="0" length="0">
      <dxf>
        <font>
          <b/>
          <name val="Times New Roman CYR"/>
          <family val="1"/>
        </font>
        <alignment wrapText="1"/>
      </dxf>
    </rfmt>
    <rcc rId="0" sId="1" dxf="1">
      <nc r="A130" t="inlineStr">
        <is>
  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b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30" t="inlineStr">
        <is>
          <t>08201 S4760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0" t="inlineStr">
        <is>
          <t>621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30" t="inlineStr">
        <is>
          <t>973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30" t="inlineStr">
        <is>
          <t>08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30" t="inlineStr">
        <is>
          <t>01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30">
        <v>684</v>
      </nc>
      <ndxf>
        <font>
          <b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12" sId="1" ref="A122:XFD122" action="deleteRow">
    <undo index="65535" exp="ref" v="1" dr="G122" r="G119" sId="1"/>
    <rfmt sheetId="1" xfDxf="1" sqref="A122:XFD122" start="0" length="0">
      <dxf>
        <font>
          <b/>
          <i/>
          <name val="Times New Roman CYR"/>
          <family val="1"/>
        </font>
        <alignment wrapText="1"/>
      </dxf>
    </rfmt>
    <rcc rId="0" sId="1" dxf="1">
      <nc r="A122" t="inlineStr">
        <is>
          <t>На обеспечение развития и укрепления материально-технической базы домов культуры в населенных пунктах с числом жителей до 50 тысяч человек</t>
        </is>
      </nc>
      <ndxf>
        <font>
          <b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22" t="inlineStr">
        <is>
          <t>08201 L4670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22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22" t="inlineStr">
        <is>
          <t>973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22" t="inlineStr">
        <is>
          <t>08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22" t="inlineStr">
        <is>
          <t>01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22">
        <f>G123</f>
      </nc>
      <ndxf>
        <font>
          <b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</rrc>
  <rrc rId="4813" sId="1" ref="A122:XFD122" action="deleteRow">
    <rfmt sheetId="1" xfDxf="1" sqref="A122:XFD122" start="0" length="0">
      <dxf>
        <font>
          <b/>
          <name val="Times New Roman CYR"/>
          <family val="1"/>
        </font>
        <alignment wrapText="1"/>
      </dxf>
    </rfmt>
    <rcc rId="0" sId="1" dxf="1">
      <nc r="A122" t="inlineStr">
        <is>
          <t>Субсидии автономным учреждениям на иные цели</t>
        </is>
      </nc>
      <ndxf>
        <font>
          <b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22" t="inlineStr">
        <is>
          <t>08201 L4670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2" t="inlineStr">
        <is>
          <t>622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22" t="inlineStr">
        <is>
          <t>973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22" t="inlineStr">
        <is>
          <t>08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22" t="inlineStr">
        <is>
          <t>01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2">
        <v>1003.38579</v>
      </nc>
      <ndxf>
        <font>
          <b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</rrc>
  <rrc rId="4814" sId="1" ref="A122:XFD122" action="deleteRow">
    <undo index="65535" exp="ref" v="1" dr="G122" r="G119" sId="1"/>
    <rfmt sheetId="1" xfDxf="1" sqref="A122:XFD122" start="0" length="0">
      <dxf>
        <font>
          <b/>
          <name val="Times New Roman CYR"/>
          <family val="1"/>
        </font>
        <alignment wrapText="1"/>
      </dxf>
    </rfmt>
    <rcc rId="0" sId="1" dxf="1">
      <nc r="A122" t="inlineStr">
        <is>
          <t>Исполнение расходных обязательств муниципальных районов (городских округов)</t>
        </is>
      </nc>
      <ndxf>
        <font>
          <b val="0"/>
          <i/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22" t="inlineStr">
        <is>
          <t>08201 S2160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22" start="0" length="0">
      <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22" t="inlineStr">
        <is>
          <t>973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22" t="inlineStr">
        <is>
          <t>08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22" t="inlineStr">
        <is>
          <t>01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22">
        <f>G123</f>
      </nc>
      <ndxf>
        <font>
          <b val="0"/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</rrc>
  <rrc rId="4815" sId="1" ref="A122:XFD122" action="deleteRow">
    <rfmt sheetId="1" xfDxf="1" sqref="A122:XFD122" start="0" length="0">
      <dxf>
        <font>
          <b/>
          <name val="Times New Roman CYR"/>
          <family val="1"/>
        </font>
        <alignment wrapText="1"/>
      </dxf>
    </rfmt>
    <rcc rId="0" sId="1" dxf="1">
      <nc r="A122" t="inlineStr">
        <is>
  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b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22" t="inlineStr">
        <is>
          <t>08201 S2160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2" t="inlineStr">
        <is>
          <t>621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22" t="inlineStr">
        <is>
          <t>973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22" t="inlineStr">
        <is>
          <t>08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22" t="inlineStr">
        <is>
          <t>01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2">
        <v>6000</v>
      </nc>
      <ndxf>
        <font>
          <b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</rrc>
  <rrc rId="4816" sId="1" ref="A116:XFD116" action="deleteRow">
    <undo index="65535" exp="ref" v="1" dr="G116" r="G105" sId="1"/>
    <rfmt sheetId="1" xfDxf="1" sqref="A116:XFD116" start="0" length="0">
      <dxf>
        <font>
          <b/>
          <name val="Times New Roman CYR"/>
          <family val="1"/>
        </font>
        <alignment wrapText="1"/>
      </dxf>
    </rfmt>
    <rcc rId="0" sId="1" dxf="1">
      <nc r="A116" t="inlineStr">
        <is>
  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  </is>
      </nc>
      <ndxf>
        <font>
          <b val="0"/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16" t="inlineStr">
        <is>
          <t>08101 S4760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16" start="0" length="0">
      <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16" t="inlineStr">
        <is>
          <t>973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16" t="inlineStr">
        <is>
          <t>08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16" t="inlineStr">
        <is>
          <t>01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16">
        <f>G117</f>
      </nc>
      <ndxf>
        <font>
          <b val="0"/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17" sId="1" ref="A116:XFD116" action="deleteRow">
    <rfmt sheetId="1" xfDxf="1" sqref="A116:XFD116" start="0" length="0">
      <dxf>
        <font>
          <b/>
          <name val="Times New Roman CYR"/>
          <family val="1"/>
        </font>
        <alignment wrapText="1"/>
      </dxf>
    </rfmt>
    <rcc rId="0" sId="1" dxf="1">
      <nc r="A116" t="inlineStr">
        <is>
  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b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16" t="inlineStr">
        <is>
          <t>08101 S4760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6" t="inlineStr">
        <is>
          <t>611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16" t="inlineStr">
        <is>
          <t>973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16" t="inlineStr">
        <is>
          <t>08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16" t="inlineStr">
        <is>
          <t>01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16">
        <v>730</v>
      </nc>
      <ndxf>
        <font>
          <b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18" sId="1" ref="A114:XFD114" action="deleteRow">
    <undo index="65535" exp="ref" v="1" dr="G114" r="G105" sId="1"/>
    <rfmt sheetId="1" xfDxf="1" sqref="A114:XFD114" start="0" length="0">
      <dxf>
        <font>
          <b/>
          <name val="Times New Roman CYR"/>
          <family val="1"/>
        </font>
        <alignment wrapText="1"/>
      </dxf>
    </rfmt>
    <rcc rId="0" sId="1" dxf="1">
      <nc r="A114" t="inlineStr">
        <is>
          <t>На укрепление материально-технической базы отрасли "Культура"</t>
        </is>
      </nc>
      <ndxf>
        <font>
          <b val="0"/>
          <i/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14" t="inlineStr">
        <is>
          <t>08101 S2950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14" start="0" length="0">
      <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14" t="inlineStr">
        <is>
          <t>973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14" t="inlineStr">
        <is>
          <t>08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14" t="inlineStr">
        <is>
          <t>01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14">
        <f>G115</f>
      </nc>
      <ndxf>
        <font>
          <b val="0"/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19" sId="1" ref="A114:XFD114" action="deleteRow">
    <rfmt sheetId="1" xfDxf="1" sqref="A114:XFD114" start="0" length="0">
      <dxf>
        <font>
          <b/>
          <name val="Times New Roman CYR"/>
          <family val="1"/>
        </font>
        <alignment wrapText="1"/>
      </dxf>
    </rfmt>
    <rcc rId="0" sId="1" dxf="1">
      <nc r="A114" t="inlineStr">
        <is>
          <t>Субсидии бюджетным учреждениям на иные цели</t>
        </is>
      </nc>
      <ndxf>
        <font>
          <b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14" t="inlineStr">
        <is>
          <t>08101 S2950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4" t="inlineStr">
        <is>
          <t>612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14" t="inlineStr">
        <is>
          <t>973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14" t="inlineStr">
        <is>
          <t>08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14" t="inlineStr">
        <is>
          <t>01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14">
        <v>209.89400000000001</v>
      </nc>
      <ndxf>
        <font>
          <b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20" sId="1" ref="A110:XFD110" action="deleteRow">
    <undo index="65535" exp="ref" v="1" dr="G110" r="G105" sId="1"/>
    <rfmt sheetId="1" xfDxf="1" sqref="A110:XFD110" start="0" length="0">
      <dxf>
        <font>
          <b/>
          <i/>
          <name val="Times New Roman CYR"/>
          <family val="1"/>
        </font>
        <alignment wrapText="1"/>
      </dxf>
    </rfmt>
    <rcc rId="0" sId="1" dxf="1">
      <nc r="A110" t="inlineStr">
        <is>
          <t>Исполнение расходных обязательств муниципальных районов (городских округов)</t>
        </is>
      </nc>
      <ndxf>
        <font>
          <b val="0"/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10" t="inlineStr">
        <is>
          <t>08101 S2160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10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10" t="inlineStr">
        <is>
          <t>973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10" t="inlineStr">
        <is>
          <t>08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10" t="inlineStr">
        <is>
          <t>01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10">
        <f>G111</f>
      </nc>
      <ndxf>
        <font>
          <b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21" sId="1" ref="A110:XFD110" action="deleteRow">
    <rfmt sheetId="1" xfDxf="1" sqref="A110:XFD110" start="0" length="0">
      <dxf>
        <font>
          <b/>
          <name val="Times New Roman CYR"/>
          <family val="1"/>
        </font>
        <alignment wrapText="1"/>
      </dxf>
    </rfmt>
    <rcc rId="0" sId="1" dxf="1">
      <nc r="A110" t="inlineStr">
        <is>
  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b val="0"/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10" t="inlineStr">
        <is>
          <t>08101 S2160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0" t="inlineStr">
        <is>
          <t>611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10" t="inlineStr">
        <is>
          <t>973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10" t="inlineStr">
        <is>
          <t>08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10" t="inlineStr">
        <is>
          <t>01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10">
        <v>3000</v>
      </nc>
      <ndxf>
        <font>
          <b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22" sId="1" ref="A108:XFD108" action="deleteRow">
    <undo index="65535" exp="ref" v="1" dr="G108" r="G105" sId="1"/>
    <rfmt sheetId="1" xfDxf="1" sqref="A108:XFD108" start="0" length="0">
      <dxf>
        <font>
          <b/>
          <i/>
          <name val="Times New Roman CYR"/>
          <family val="1"/>
        </font>
        <alignment wrapText="1"/>
      </dxf>
    </rfmt>
    <rcc rId="0" sId="1" dxf="1">
      <nc r="A108" t="inlineStr">
        <is>
          <t xml:space="preserve">Комплектование книжных фондов библиотек муниципальных образований и государственных библиотек городов Москвы и Санкт-Петербурга	</t>
        </is>
      </nc>
      <ndxf>
        <font>
          <b val="0"/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08" t="inlineStr">
        <is>
          <t>08101 R5190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08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08" t="inlineStr">
        <is>
          <t>973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08" t="inlineStr">
        <is>
          <t>08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08" t="inlineStr">
        <is>
          <t>01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08">
        <f>G109</f>
      </nc>
      <ndxf>
        <font>
          <b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23" sId="1" ref="A108:XFD108" action="deleteRow">
    <rfmt sheetId="1" xfDxf="1" sqref="A108:XFD108" start="0" length="0">
      <dxf>
        <font>
          <b/>
          <name val="Times New Roman CYR"/>
          <family val="1"/>
        </font>
        <alignment wrapText="1"/>
      </dxf>
    </rfmt>
    <rcc rId="0" sId="1" dxf="1">
      <nc r="A108" t="inlineStr">
        <is>
          <t>Субсидии бюджетным учреждениям на иные цели</t>
        </is>
      </nc>
      <ndxf>
        <font>
          <b val="0"/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08" t="inlineStr">
        <is>
          <t>08101 R5190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8" t="inlineStr">
        <is>
          <t>612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08" t="inlineStr">
        <is>
          <t>973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08" t="inlineStr">
        <is>
          <t>08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08" t="inlineStr">
        <is>
          <t>01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08">
        <v>256.46740999999997</v>
      </nc>
      <ndxf>
        <font>
          <b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4824" sId="1">
    <oc r="G105">
      <f>G106+G108+#REF!+#REF!+#REF!+#REF!</f>
    </oc>
    <nc r="G105">
      <f>G106+G108</f>
    </nc>
  </rcc>
  <rcc rId="4825" sId="1">
    <oc r="G119">
      <f>G120+G122+#REF!</f>
    </oc>
    <nc r="G119">
      <f>G120+G122</f>
    </nc>
  </rcc>
  <rcc rId="4826" sId="1">
    <oc r="G124">
      <f>G125+#REF!+G132</f>
    </oc>
    <nc r="G124">
      <f>G125+G132</f>
    </nc>
  </rcc>
  <rcc rId="4827" sId="1">
    <oc r="G132">
      <f>G133+G136+#REF!</f>
    </oc>
    <nc r="G132">
      <f>G133+G136</f>
    </nc>
  </rcc>
  <rrc rId="4828" sId="1" ref="A116:XFD116" action="deleteRow">
    <undo index="65535" exp="ref" v="1" dr="G116" r="G111" sId="1"/>
    <rfmt sheetId="1" xfDxf="1" sqref="A116:XFD116" start="0" length="0">
      <dxf>
        <font>
          <b/>
          <name val="Times New Roman CYR"/>
          <family val="1"/>
        </font>
        <alignment wrapText="1"/>
      </dxf>
    </rfmt>
    <rcc rId="0" sId="1" dxf="1">
      <nc r="A116" t="inlineStr">
        <is>
          <t>На укрепление материально-технической базы отрасли "Культура"</t>
        </is>
      </nc>
      <ndxf>
        <font>
          <b val="0"/>
          <i/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16" t="inlineStr">
        <is>
          <t>08201 S2950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16" start="0" length="0">
      <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16" t="inlineStr">
        <is>
          <t>973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16" t="inlineStr">
        <is>
          <t>08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16" t="inlineStr">
        <is>
          <t>01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16">
        <f>G117</f>
      </nc>
      <ndxf>
        <font>
          <b val="0"/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29" sId="1" ref="A116:XFD116" action="deleteRow">
    <rfmt sheetId="1" xfDxf="1" sqref="A116:XFD116" start="0" length="0">
      <dxf>
        <font>
          <b/>
          <name val="Times New Roman CYR"/>
          <family val="1"/>
        </font>
        <alignment wrapText="1"/>
      </dxf>
    </rfmt>
    <rcc rId="0" sId="1" dxf="1">
      <nc r="A116" t="inlineStr">
        <is>
          <t>Субсидии автономным учреждениям на иные цели</t>
        </is>
      </nc>
      <ndxf>
        <font>
          <b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16" t="inlineStr">
        <is>
          <t>08201 S2950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16" t="inlineStr">
        <is>
          <t>622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16" t="inlineStr">
        <is>
          <t>973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16" t="inlineStr">
        <is>
          <t>08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16" t="inlineStr">
        <is>
          <t>01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16">
        <v>407.45294000000001</v>
      </nc>
      <ndxf>
        <font>
          <b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4830" sId="1">
    <oc r="G111">
      <f>G114+G112+#REF!+#REF!+G116+#REF!</f>
    </oc>
    <nc r="G111">
      <f>G114+G112</f>
    </nc>
  </rcc>
  <rrc rId="4831" sId="1" ref="A157:XFD157" action="deleteRow">
    <undo index="65535" exp="ref" v="1" dr="G157" r="G154" sId="1"/>
    <rfmt sheetId="1" xfDxf="1" sqref="A157:XFD157" start="0" length="0">
      <dxf>
        <font>
          <b/>
          <i/>
          <name val="Times New Roman CYR"/>
          <family val="1"/>
        </font>
        <alignment wrapText="1"/>
      </dxf>
    </rfmt>
    <rcc rId="0" sId="1" dxf="1">
      <nc r="A157" t="inlineStr">
        <is>
          <t>На  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  </is>
      </nc>
      <ndxf>
        <font>
          <b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7" t="inlineStr">
        <is>
          <t>09301 S2140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57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57" t="inlineStr">
        <is>
          <t>975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57" t="inlineStr">
        <is>
          <t>11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57" t="inlineStr">
        <is>
          <t>03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57">
        <f>G158</f>
      </nc>
      <ndxf>
        <font>
          <b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32" sId="1" ref="A157:XFD157" action="deleteRow">
    <rfmt sheetId="1" xfDxf="1" sqref="A157:XFD157" start="0" length="0">
      <dxf>
        <font>
          <b/>
          <name val="Times New Roman CYR"/>
          <family val="1"/>
        </font>
        <alignment wrapText="1"/>
      </dxf>
    </rfmt>
    <rcc rId="0" sId="1" dxf="1">
      <nc r="A157" t="inlineStr">
        <is>
          <t>Субсидии бюджетным учреждениям на иные цели</t>
        </is>
      </nc>
      <ndxf>
        <font>
          <b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7" t="inlineStr">
        <is>
          <t>09301 S2140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7" t="inlineStr">
        <is>
          <t>612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57" t="inlineStr">
        <is>
          <t>975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57" t="inlineStr">
        <is>
          <t>11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57" t="inlineStr">
        <is>
          <t>03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57">
        <v>1370.7852700000001</v>
      </nc>
      <ndxf>
        <font>
          <b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33" sId="1" ref="A157:XFD157" action="deleteRow">
    <undo index="65535" exp="ref" v="1" dr="G157" r="G154" sId="1"/>
    <rfmt sheetId="1" xfDxf="1" sqref="A157:XFD157" start="0" length="0">
      <dxf>
        <font>
          <b/>
          <i/>
          <name val="Times New Roman CYR"/>
          <family val="1"/>
        </font>
        <alignment wrapText="1"/>
      </dxf>
    </rfmt>
    <rcc rId="0" sId="1" dxf="1">
      <nc r="A157" t="inlineStr">
        <is>
          <t>Исполнение расходных обязательств муниципальных районов (городских округов)</t>
        </is>
      </nc>
      <ndxf>
        <font>
          <b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7" t="inlineStr">
        <is>
          <t>09301 S2160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57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57" t="inlineStr">
        <is>
          <t>975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57" t="inlineStr">
        <is>
          <t>11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57" t="inlineStr">
        <is>
          <t>03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57">
        <f>G158</f>
      </nc>
      <ndxf>
        <font>
          <b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34" sId="1" ref="A157:XFD157" action="deleteRow">
    <rfmt sheetId="1" xfDxf="1" sqref="A157:XFD157" start="0" length="0">
      <dxf>
        <font>
          <b/>
          <name val="Times New Roman CYR"/>
          <family val="1"/>
        </font>
        <alignment wrapText="1"/>
      </dxf>
    </rfmt>
    <rcc rId="0" sId="1" dxf="1">
      <nc r="A157" t="inlineStr">
        <is>
  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b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7" t="inlineStr">
        <is>
          <t>09301 S2160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7" t="inlineStr">
        <is>
          <t>611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57" t="inlineStr">
        <is>
          <t>975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57" t="inlineStr">
        <is>
          <t>11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57" t="inlineStr">
        <is>
          <t>03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57">
        <v>7000</v>
      </nc>
      <ndxf>
        <font>
          <b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35" sId="1" ref="A161:XFD161" action="deleteRow">
    <undo index="65535" exp="ref" v="1" dr="G161" r="G153" sId="1"/>
    <rfmt sheetId="1" xfDxf="1" sqref="A161:XFD161" start="0" length="0">
      <dxf>
        <font>
          <b/>
          <i/>
          <name val="Times New Roman CYR"/>
          <family val="1"/>
        </font>
        <alignment wrapText="1"/>
      </dxf>
    </rfmt>
    <rcc rId="0" sId="1" dxf="1">
      <nc r="A161" t="inlineStr">
        <is>
          <t>На государственную поддержку спортивных организаций, осуществляющих подготовку спортивного резерва для сборных команд Российской Федерации</t>
        </is>
      </nc>
      <ndxf>
        <font>
          <b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61" t="inlineStr">
        <is>
          <t>093P5 50810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61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61" t="inlineStr">
        <is>
          <t>975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61" t="inlineStr">
        <is>
          <t>11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61" t="inlineStr">
        <is>
          <t>03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61">
        <f>G162</f>
      </nc>
      <ndxf>
        <font>
          <b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36" sId="1" ref="A161:XFD161" action="deleteRow">
    <rfmt sheetId="1" xfDxf="1" sqref="A161:XFD161" start="0" length="0">
      <dxf>
        <font>
          <b/>
          <name val="Times New Roman CYR"/>
          <family val="1"/>
        </font>
        <alignment wrapText="1"/>
      </dxf>
    </rfmt>
    <rcc rId="0" sId="1" dxf="1">
      <nc r="A161" t="inlineStr">
        <is>
          <t>Субсидии бюджетным учреждениям на иные цели</t>
        </is>
      </nc>
      <ndxf>
        <font>
          <b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61" t="inlineStr">
        <is>
          <t>093P5 50810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1" t="inlineStr">
        <is>
          <t>612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61" t="inlineStr">
        <is>
          <t>975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61" t="inlineStr">
        <is>
          <t>11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61" t="inlineStr">
        <is>
          <t>03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61">
        <v>119.80682</v>
      </nc>
      <ndxf>
        <font>
          <b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37" sId="1" ref="A161:XFD161" action="deleteRow">
    <undo index="65535" exp="ref" v="1" dr="G161" r="G153" sId="1"/>
    <rfmt sheetId="1" xfDxf="1" sqref="A161:XFD161" start="0" length="0">
      <dxf>
        <font>
          <b/>
          <i/>
          <name val="Times New Roman CYR"/>
          <family val="1"/>
        </font>
        <alignment wrapText="1"/>
      </dxf>
    </rfmt>
    <rcc rId="0" sId="1" dxf="1">
      <nc r="A161" t="inlineStr">
        <is>
          <t>На приобретение спортивного оборудования и инвентаря для проведения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 в 2023 году</t>
        </is>
      </nc>
      <ndxf>
        <font>
          <b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61" t="inlineStr">
        <is>
          <t>093P5 52290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61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61" t="inlineStr">
        <is>
          <t>975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61" t="inlineStr">
        <is>
          <t>11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61" t="inlineStr">
        <is>
          <t>03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61">
        <f>G162</f>
      </nc>
      <ndxf>
        <font>
          <b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38" sId="1" ref="A161:XFD161" action="deleteRow">
    <rfmt sheetId="1" xfDxf="1" sqref="A161:XFD161" start="0" length="0">
      <dxf>
        <font>
          <b/>
          <name val="Times New Roman CYR"/>
          <family val="1"/>
        </font>
        <alignment wrapText="1"/>
      </dxf>
    </rfmt>
    <rcc rId="0" sId="1" dxf="1">
      <nc r="A161" t="inlineStr">
        <is>
          <t>Субсидии бюджетным учреждениям на иные цели</t>
        </is>
      </nc>
      <ndxf>
        <font>
          <b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61" t="inlineStr">
        <is>
          <t>093P5 52290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1" t="inlineStr">
        <is>
          <t>612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61" t="inlineStr">
        <is>
          <t>975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61" t="inlineStr">
        <is>
          <t>11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61" t="inlineStr">
        <is>
          <t>03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61">
        <v>818.98474999999996</v>
      </nc>
      <ndxf>
        <font>
          <b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39" sId="1" ref="A145:XFD145" action="deleteRow">
    <undo index="0" exp="ref" v="1" dr="G145" r="G144" sId="1"/>
    <rfmt sheetId="1" xfDxf="1" sqref="A145:XFD145" start="0" length="0">
      <dxf>
        <font>
          <b/>
          <name val="Times New Roman CYR"/>
          <family val="1"/>
        </font>
        <alignment wrapText="1"/>
      </dxf>
    </rfmt>
    <rcc rId="0" sId="1" dxf="1">
      <nc r="A145" t="inlineStr">
        <is>
          <t>Иные выплаты персоналу учреждений, за исключением фонда оплаты труда</t>
        </is>
      </nc>
      <ndxf>
        <font>
          <b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5" t="inlineStr">
        <is>
          <t>09101 82600</t>
        </is>
      </nc>
      <ndxf>
        <font>
          <b val="0"/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5" t="inlineStr">
        <is>
          <t>112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45" t="inlineStr">
        <is>
          <t>975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45" t="inlineStr">
        <is>
          <t>11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45" t="inlineStr">
        <is>
          <t>02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45">
        <v>20.04</v>
      </nc>
      <ndxf>
        <font>
          <b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40" sId="1" ref="A146:XFD146" action="deleteRow">
    <undo index="65535" exp="ref" v="1" dr="G146" r="G144" sId="1"/>
    <rfmt sheetId="1" xfDxf="1" sqref="A146:XFD146" start="0" length="0">
      <dxf>
        <font>
          <b/>
          <name val="Times New Roman CYR"/>
          <family val="1"/>
        </font>
        <alignment wrapText="1"/>
      </dxf>
    </rfmt>
    <rcc rId="0" sId="1" dxf="1">
      <nc r="A146" t="inlineStr">
        <is>
          <t>Премии и гранты</t>
        </is>
      </nc>
      <ndxf>
        <font>
          <b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6" t="inlineStr">
        <is>
          <t>09101 82600</t>
        </is>
      </nc>
      <ndxf>
        <font>
          <b val="0"/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6" t="inlineStr">
        <is>
          <t>350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46" t="inlineStr">
        <is>
          <t>975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46" t="inlineStr">
        <is>
          <t>11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46" t="inlineStr">
        <is>
          <t>02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46">
        <v>599.6</v>
      </nc>
      <ndxf>
        <font>
          <b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4841" sId="1">
    <oc r="G144">
      <f>#REF!+G145+#REF!</f>
    </oc>
    <nc r="G144">
      <f>SUM(G145)</f>
    </nc>
  </rcc>
  <rcc rId="4842" sId="1" numFmtId="4">
    <oc r="G145">
      <v>598.47299999999996</v>
    </oc>
    <nc r="G145">
      <v>150</v>
    </nc>
  </rcc>
  <rcc rId="4843" sId="1" numFmtId="4">
    <oc r="G149">
      <v>2666.6</v>
    </oc>
    <nc r="G149"/>
  </rcc>
  <rcc rId="4844" sId="1" numFmtId="4">
    <oc r="G150">
      <v>805.3</v>
    </oc>
    <nc r="G150"/>
  </rcc>
  <rrc rId="4845" sId="1" ref="A157:XFD157" action="deleteRow">
    <undo index="65535" exp="ref" v="1" dr="G157" r="G152" sId="1"/>
    <rfmt sheetId="1" xfDxf="1" sqref="A157:XFD157" start="0" length="0">
      <dxf>
        <font>
          <b/>
          <name val="Times New Roman CYR"/>
          <family val="1"/>
        </font>
        <alignment wrapText="1"/>
      </dxf>
    </rfmt>
    <rcc rId="0" sId="1" dxf="1">
      <nc r="A157" t="inlineStr">
        <is>
  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  </is>
      </nc>
      <ndxf>
        <font>
          <b val="0"/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7" t="inlineStr">
        <is>
          <t>08402 S4760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57" start="0" length="0">
      <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57" t="inlineStr">
        <is>
          <t>975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57" t="inlineStr">
        <is>
          <t>11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57" t="inlineStr">
        <is>
          <t>03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57">
        <f>G158</f>
      </nc>
      <ndxf>
        <font>
          <b val="0"/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46" sId="1" ref="A157:XFD157" action="deleteRow">
    <rfmt sheetId="1" xfDxf="1" sqref="A157:XFD157" start="0" length="0">
      <dxf>
        <font>
          <b/>
          <name val="Times New Roman CYR"/>
          <family val="1"/>
        </font>
        <alignment wrapText="1"/>
      </dxf>
    </rfmt>
    <rcc rId="0" sId="1" dxf="1">
      <nc r="A157" t="inlineStr">
        <is>
  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b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7" t="inlineStr">
        <is>
          <t>08402 S4760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7" t="inlineStr">
        <is>
          <t>611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57" t="inlineStr">
        <is>
          <t>975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57" t="inlineStr">
        <is>
          <t>11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57" t="inlineStr">
        <is>
          <t>03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57">
        <v>3578.3205400000002</v>
      </nc>
      <ndxf>
        <font>
          <b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4847" sId="1">
    <oc r="G152">
      <f>G153+G155+#REF!+#REF!+#REF!</f>
    </oc>
    <nc r="G152">
      <f>G153+G155</f>
    </nc>
  </rcc>
  <rcc rId="4848" sId="1" numFmtId="4">
    <oc r="G169">
      <v>102.04082</v>
    </oc>
    <nc r="G169">
      <v>100</v>
    </nc>
  </rcc>
  <rrc rId="4849" sId="1" ref="A170:XFD170" action="deleteRow">
    <undo index="65535" exp="ref" v="1" dr="G170" r="G158" sId="1"/>
    <rfmt sheetId="1" xfDxf="1" sqref="A170:XFD170" start="0" length="0">
      <dxf>
        <font>
          <b/>
          <name val="Times New Roman CYR"/>
          <family val="1"/>
        </font>
        <alignment wrapText="1"/>
      </dxf>
    </rfmt>
    <rcc rId="0" sId="1" dxf="1">
      <nc r="A170" t="inlineStr">
        <is>
  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  </is>
      </nc>
      <ndxf>
        <font>
          <b val="0"/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0" t="inlineStr">
        <is>
          <t>09401 S4760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70" start="0" length="0">
      <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70" t="inlineStr">
        <is>
          <t>975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0" t="inlineStr">
        <is>
          <t>11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0" t="inlineStr">
        <is>
          <t>05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70">
        <f>SUM(G171:G174)</f>
      </nc>
      <ndxf>
        <font>
          <b val="0"/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50" sId="1" ref="A170:XFD170" action="deleteRow">
    <rfmt sheetId="1" xfDxf="1" sqref="A170:XFD170" start="0" length="0">
      <dxf>
        <font>
          <b/>
          <name val="Times New Roman CYR"/>
          <family val="1"/>
        </font>
        <alignment wrapText="1"/>
      </dxf>
    </rfmt>
    <rcc rId="0" sId="1" dxf="1">
      <nc r="A170" t="inlineStr">
        <is>
          <t xml:space="preserve">Фонд оплаты труда учреждений </t>
        </is>
      </nc>
      <ndxf>
        <font>
          <b val="0"/>
          <name val="Times New Roman"/>
          <family val="1"/>
        </font>
        <numFmt numFmtId="30" formatCode="@"/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0" t="inlineStr">
        <is>
          <t>09401 S4760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0" t="inlineStr">
        <is>
          <t>111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0" t="inlineStr">
        <is>
          <t>975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0" t="inlineStr">
        <is>
          <t>11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0" t="inlineStr">
        <is>
          <t>05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0">
        <v>518.20000000000005</v>
      </nc>
      <ndxf>
        <font>
          <b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51" sId="1" ref="A170:XFD170" action="deleteRow">
    <rfmt sheetId="1" xfDxf="1" sqref="A170:XFD170" start="0" length="0">
      <dxf>
        <font>
          <b/>
          <name val="Times New Roman CYR"/>
          <family val="1"/>
        </font>
        <alignment wrapText="1"/>
      </dxf>
    </rfmt>
    <rcc rId="0" sId="1" dxf="1">
      <nc r="A170" t="inlineStr">
        <is>
          <t>Взносы по обязательному социальному страхованию на выплаты по оплате труда работников и иные выплаты работникам учреждений</t>
        </is>
      </nc>
      <ndxf>
        <font>
          <b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0" t="inlineStr">
        <is>
          <t>09401 S4760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0" t="inlineStr">
        <is>
          <t>119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0" t="inlineStr">
        <is>
          <t>975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0" t="inlineStr">
        <is>
          <t>11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0" t="inlineStr">
        <is>
          <t>05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0">
        <v>131.1</v>
      </nc>
      <ndxf>
        <font>
          <b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52" sId="1" ref="A170:XFD170" action="deleteRow">
    <rfmt sheetId="1" xfDxf="1" sqref="A170:XFD170" start="0" length="0">
      <dxf>
        <font>
          <b/>
          <name val="Times New Roman CYR"/>
          <family val="1"/>
        </font>
        <alignment wrapText="1"/>
      </dxf>
    </rfmt>
    <rcc rId="0" sId="1" dxf="1">
      <nc r="A170" t="inlineStr">
        <is>
          <t>Фонд оплаты труда государственных (муниципальных) органов</t>
        </is>
      </nc>
      <ndxf>
        <font>
          <b val="0"/>
          <name val="Times New Roman"/>
          <family val="1"/>
        </font>
        <numFmt numFmtId="30" formatCode="@"/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0" t="inlineStr">
        <is>
          <t>09401 S4760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0" t="inlineStr">
        <is>
          <t>121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0" t="inlineStr">
        <is>
          <t>975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0" t="inlineStr">
        <is>
          <t>11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0" t="inlineStr">
        <is>
          <t>05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0">
        <v>220.5</v>
      </nc>
      <ndxf>
        <font>
          <b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53" sId="1" ref="A170:XFD170" action="deleteRow">
    <rfmt sheetId="1" xfDxf="1" sqref="A170:XFD170" start="0" length="0">
      <dxf>
        <font>
          <b/>
          <name val="Times New Roman CYR"/>
          <family val="1"/>
        </font>
        <alignment wrapText="1"/>
      </dxf>
    </rfmt>
    <rcc rId="0" sId="1" dxf="1">
      <nc r="A170" t="inlineStr">
        <is>
  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  </is>
      </nc>
      <ndxf>
        <font>
          <b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0" t="inlineStr">
        <is>
          <t>09401 S4760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0" t="inlineStr">
        <is>
          <t>129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0" t="inlineStr">
        <is>
          <t>975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0" t="inlineStr">
        <is>
          <t>11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0" t="inlineStr">
        <is>
          <t>05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0">
        <v>63.3</v>
      </nc>
      <ndxf>
        <font>
          <b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4854" sId="1">
    <oc r="G158">
      <f>G159+G162+G168+#REF!</f>
    </oc>
    <nc r="G158">
      <f>G159+G162+G168</f>
    </nc>
  </rcc>
  <rrc rId="4855" sId="1" ref="A170:XFD170" action="deleteRow">
    <undo index="65535" exp="ref" v="1" dr="G170" r="G141" sId="1"/>
    <rfmt sheetId="1" xfDxf="1" sqref="A170:XFD170" start="0" length="0">
      <dxf>
        <font>
          <b/>
          <name val="Times New Roman CYR"/>
          <family val="1"/>
        </font>
        <alignment wrapText="1"/>
      </dxf>
    </rfmt>
    <rcc rId="0" sId="1" dxf="1">
      <nc r="A170" t="inlineStr">
        <is>
          <t>Подпрограмма «Обеспечение жильем молодых семей»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0" t="inlineStr">
        <is>
          <t>09500 00000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70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70" t="inlineStr">
        <is>
          <t>975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0" t="inlineStr">
        <is>
          <t>10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0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70">
        <f>G171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56" sId="1" ref="A170:XFD170" action="deleteRow">
    <rfmt sheetId="1" xfDxf="1" sqref="A170:XFD170" start="0" length="0">
      <dxf>
        <font>
          <b/>
          <name val="Times New Roman CYR"/>
          <family val="1"/>
        </font>
        <alignment wrapText="1"/>
      </dxf>
    </rfmt>
    <rcc rId="0" sId="1" dxf="1">
      <nc r="A170" t="inlineStr">
        <is>
          <t>Основное мероприятие «Обеспечение жильем молодых семей»</t>
        </is>
      </nc>
      <ndxf>
        <font>
          <b val="0"/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0" t="inlineStr">
        <is>
          <t>09501 00000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70" start="0" length="0">
      <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70" t="inlineStr">
        <is>
          <t>975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0" t="inlineStr">
        <is>
          <t>10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0" t="inlineStr">
        <is>
          <t>04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70">
        <f>G171</f>
      </nc>
      <ndxf>
        <font>
          <b val="0"/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57" sId="1" ref="A170:XFD170" action="deleteRow">
    <rfmt sheetId="1" xfDxf="1" sqref="A170:XFD170" start="0" length="0">
      <dxf>
        <font>
          <b/>
          <name val="Times New Roman CYR"/>
          <family val="1"/>
        </font>
        <alignment wrapText="1"/>
      </dxf>
    </rfmt>
    <rcc rId="0" sId="1" dxf="1">
      <nc r="A170" t="inlineStr">
        <is>
          <t>Реализация мероприятий по обеспечению жильем молодых семей</t>
        </is>
      </nc>
      <ndxf>
        <font>
          <b val="0"/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0" t="inlineStr">
        <is>
          <t>09501 L4970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70" start="0" length="0">
      <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70" t="inlineStr">
        <is>
          <t>975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0" t="inlineStr">
        <is>
          <t>10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0" t="inlineStr">
        <is>
          <t>04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70">
        <f>G171</f>
      </nc>
      <ndxf>
        <font>
          <b val="0"/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58" sId="1" ref="A170:XFD170" action="deleteRow">
    <rfmt sheetId="1" xfDxf="1" sqref="A170:XFD170" start="0" length="0">
      <dxf>
        <font>
          <b/>
          <name val="Times New Roman CYR"/>
          <family val="1"/>
        </font>
        <alignment wrapText="1"/>
      </dxf>
    </rfmt>
    <rcc rId="0" sId="1" dxf="1">
      <nc r="A170" t="inlineStr">
        <is>
          <t>Субсидии гражданам на приобретение жилья</t>
        </is>
      </nc>
      <ndxf>
        <font>
          <b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0" t="inlineStr">
        <is>
          <t>09501 L4970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0" t="inlineStr">
        <is>
          <t>322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0" t="inlineStr">
        <is>
          <t>975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0" t="inlineStr">
        <is>
          <t>10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0" t="inlineStr">
        <is>
          <t>04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0">
        <v>2249.1291900000001</v>
      </nc>
      <ndxf>
        <font>
          <b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59" sId="1" ref="A174:XFD174" action="deleteRow">
    <undo index="65535" exp="ref" v="1" dr="G174" r="G171" sId="1"/>
    <rfmt sheetId="1" xfDxf="1" sqref="A174:XFD174" start="0" length="0">
      <dxf>
        <font>
          <b/>
          <name val="Times New Roman CYR"/>
          <family val="1"/>
        </font>
        <alignment wrapText="1"/>
      </dxf>
    </rfmt>
    <rcc rId="0" sId="1" dxf="1">
      <nc r="A174" t="inlineStr">
        <is>
  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  </is>
      </nc>
      <ndxf>
        <font>
          <b val="0"/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4" t="inlineStr">
        <is>
          <t>09601 S4760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74" start="0" length="0">
      <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74" t="inlineStr">
        <is>
          <t>975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4" t="inlineStr">
        <is>
          <t>07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4" t="inlineStr">
        <is>
          <t>07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74">
        <f>G175</f>
      </nc>
      <ndxf>
        <font>
          <b val="0"/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60" sId="1" ref="A174:XFD174" action="deleteRow">
    <rfmt sheetId="1" xfDxf="1" sqref="A174:XFD174" start="0" length="0">
      <dxf>
        <font>
          <name val="Times New Roman CYR"/>
          <family val="1"/>
        </font>
        <alignment wrapText="1"/>
      </dxf>
    </rfmt>
    <rcc rId="0" sId="1" dxf="1">
      <nc r="A174" t="inlineStr">
        <is>
  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4" t="inlineStr">
        <is>
          <t>09601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4" t="inlineStr">
        <is>
          <t>621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4" t="inlineStr">
        <is>
          <t>975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4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4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4">
        <v>245.02019000000001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4861" sId="1">
    <oc r="G171">
      <f>G172+#REF!</f>
    </oc>
    <nc r="G171">
      <f>G172</f>
    </nc>
  </rcc>
  <rcc rId="4862" sId="1">
    <oc r="G151">
      <f>G152+#REF!+#REF!</f>
    </oc>
    <nc r="G151">
      <f>G152</f>
    </nc>
  </rcc>
  <rcc rId="4863" sId="1">
    <oc r="G141">
      <f>G142+G146+G151+G157+#REF!+G170</f>
    </oc>
    <nc r="G141">
      <f>G142+G146+G151+G157+G170</f>
    </nc>
  </rcc>
  <rrc rId="4864" sId="1" ref="A186:XFD186" action="deleteRow">
    <undo index="65535" exp="ref" v="1" dr="G186" r="G176" sId="1"/>
    <rfmt sheetId="1" xfDxf="1" sqref="A186:XFD186" start="0" length="0">
      <dxf>
        <font>
          <i/>
          <name val="Times New Roman CYR"/>
          <family val="1"/>
        </font>
        <alignment wrapText="1"/>
      </dxf>
    </rfmt>
    <rcc rId="0" sId="1" dxf="1">
      <nc r="A186" t="inlineStr">
        <is>
  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6" t="inlineStr">
        <is>
          <t>10101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8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86" t="inlineStr">
        <is>
          <t>969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86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86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86">
        <f>G187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65" sId="1" ref="A186:XFD186" action="deleteRow">
    <rfmt sheetId="1" xfDxf="1" sqref="A186:XFD186" start="0" length="0">
      <dxf>
        <font>
          <name val="Times New Roman CYR"/>
          <family val="1"/>
        </font>
        <alignment wrapText="1"/>
      </dxf>
    </rfmt>
    <rcc rId="0" sId="1" dxf="1">
      <nc r="A186" t="inlineStr">
        <is>
  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6" t="inlineStr">
        <is>
          <t>10101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6" t="inlineStr">
        <is>
          <t>611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86" t="inlineStr">
        <is>
          <t>969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86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86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86">
        <v>10770.998750000001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66" sId="1" ref="A184:XFD184" action="deleteRow">
    <undo index="65535" exp="ref" v="1" dr="G184" r="G176" sId="1"/>
    <rfmt sheetId="1" xfDxf="1" sqref="A184:XFD184" start="0" length="0">
      <dxf>
        <font>
          <name val="Times New Roman CYR"/>
          <family val="1"/>
        </font>
        <alignment wrapText="1"/>
      </dxf>
    </rfmt>
    <rcc rId="0" sId="1" dxf="1">
      <nc r="A184" t="inlineStr">
        <is>
          <t>Софинансирование расходных обязательств муниципальных районов (городских округов)</t>
        </is>
      </nc>
      <ndxf>
        <font>
          <i/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4" t="inlineStr">
        <is>
          <t>10101 S2160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84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84" t="inlineStr">
        <is>
          <t>969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84" t="inlineStr">
        <is>
          <t>07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84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84">
        <f>G185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67" sId="1" ref="A184:XFD184" action="deleteRow">
    <rfmt sheetId="1" xfDxf="1" sqref="A184:XFD184" start="0" length="0">
      <dxf>
        <font>
          <name val="Times New Roman CYR"/>
          <family val="1"/>
        </font>
        <alignment wrapText="1"/>
      </dxf>
    </rfmt>
    <rcc rId="0" sId="1" dxf="1">
      <nc r="A184" t="inlineStr">
        <is>
  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4" t="inlineStr">
        <is>
          <t>10101 S2160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4" t="inlineStr">
        <is>
          <t>611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84" t="inlineStr">
        <is>
          <t>969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84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84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84">
        <v>69272.144180000003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68" sId="1" ref="A203:XFD203" action="deleteRow">
    <undo index="65535" exp="ref" v="1" dr="G203" r="G185" sId="1"/>
    <rfmt sheetId="1" xfDxf="1" sqref="A203:XFD203" start="0" length="0">
      <dxf>
        <font>
          <name val="Times New Roman CYR"/>
          <family val="1"/>
        </font>
        <alignment wrapText="1"/>
      </dxf>
    </rfmt>
    <rcc rId="0" sId="1" dxf="1">
      <nc r="A203" t="inlineStr">
        <is>
          <t>Обеспечение компенсации питания родителям (законным представителям) обучающихся в муниципальных общеобразовательных организациях, имеющих статус обучающихся с ограниченными возможностями здоровья, обучение которых организовано на дому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03" t="inlineStr">
        <is>
          <t>10201 SЛ40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03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03" t="inlineStr">
        <is>
          <t>969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03" t="inlineStr">
        <is>
          <t>07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03" t="inlineStr">
        <is>
          <t>02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03">
        <f>G204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69" sId="1" ref="A203:XFD203" action="deleteRow">
    <rfmt sheetId="1" xfDxf="1" sqref="A203:XFD203" start="0" length="0">
      <dxf>
        <font>
          <name val="Times New Roman CYR"/>
          <family val="1"/>
        </font>
        <alignment wrapText="1"/>
      </dxf>
    </rfmt>
    <rcc rId="0" sId="1" dxf="1">
      <nc r="A203" t="inlineStr">
        <is>
          <t>Субсидии бюджетным учреждениям на иные цели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03" t="inlineStr">
        <is>
          <t>10201 S2Л40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3" t="inlineStr">
        <is>
          <t>612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03" t="inlineStr">
        <is>
          <t>969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03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03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03">
        <v>66.021000000000001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70" sId="1" ref="A205:XFD205" action="deleteRow">
    <undo index="65535" exp="ref" v="1" dr="G205" r="G185" sId="1"/>
    <rfmt sheetId="1" xfDxf="1" sqref="A205:XFD205" start="0" length="0">
      <dxf>
        <font>
          <name val="Times New Roman CYR"/>
          <family val="1"/>
        </font>
        <alignment wrapText="1"/>
      </dxf>
    </rfmt>
    <rcc rId="0" sId="1" dxf="1">
      <nc r="A205" t="inlineStr">
        <is>
      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05" t="inlineStr">
        <is>
          <t>102EВ 51790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05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05" t="inlineStr">
        <is>
          <t>969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05" t="inlineStr">
        <is>
          <t>07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05" t="inlineStr">
        <is>
          <t>02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05">
        <f>G206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71" sId="1" ref="A205:XFD205" action="deleteRow">
    <rfmt sheetId="1" xfDxf="1" sqref="A205:XFD205" start="0" length="0">
      <dxf>
        <font>
          <name val="Times New Roman CYR"/>
          <family val="1"/>
        </font>
        <alignment wrapText="1"/>
      </dxf>
    </rfmt>
    <rcc rId="0" sId="1" dxf="1">
      <nc r="A205" t="inlineStr">
        <is>
          <t>Субсидии бюджетным учреждениям на иные цели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05" t="inlineStr">
        <is>
          <t>102EВ 51790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5" t="inlineStr">
        <is>
          <t>612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05" t="inlineStr">
        <is>
          <t>969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05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05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05">
        <v>4444.1000000000004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4872" sId="1" numFmtId="4">
    <oc r="G207">
      <v>255.2</v>
    </oc>
    <nc r="G207">
      <v>300</v>
    </nc>
  </rcc>
  <rrc rId="4873" sId="1" ref="A209:XFD209" action="deleteRow">
    <undo index="65535" exp="ref" v="1" dr="G209" r="G208" sId="1"/>
    <rfmt sheetId="1" xfDxf="1" sqref="A209:XFD209" start="0" length="0">
      <dxf>
        <font>
          <name val="Times New Roman CYR"/>
          <family val="1"/>
        </font>
        <alignment wrapText="1"/>
      </dxf>
    </rfmt>
    <rcc rId="0" sId="1" dxf="1">
      <nc r="A209" t="inlineStr">
        <is>
          <t>Капитальный ремонт муниципальных общеобразовательных организаций и (или) муниципальных образовательных организаций дополнительного образования</t>
        </is>
      </nc>
      <ndxf>
        <font>
          <i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09" t="inlineStr">
        <is>
          <t>10203 S2И50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09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09" t="inlineStr">
        <is>
          <t>969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09" t="inlineStr">
        <is>
          <t>07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09" t="inlineStr">
        <is>
          <t>02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09">
        <f>G210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74" sId="1" ref="A209:XFD209" action="deleteRow">
    <rfmt sheetId="1" xfDxf="1" sqref="A209:XFD209" start="0" length="0">
      <dxf>
        <font>
          <name val="Times New Roman CYR"/>
          <family val="1"/>
        </font>
        <alignment wrapText="1"/>
      </dxf>
    </rfmt>
    <rcc rId="0" sId="1" dxf="1">
      <nc r="A209" t="inlineStr">
        <is>
          <t>Субсидии бюджетным учреждениям на иные цели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09" t="inlineStr">
        <is>
          <t>10203 S2И50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9" t="inlineStr">
        <is>
          <t>612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09" t="inlineStr">
        <is>
          <t>969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09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09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09">
        <f>2492.1+50.9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75" sId="1" ref="A209:XFD209" action="deleteRow">
    <undo index="65535" exp="ref" v="1" dr="G209" r="G208" sId="1"/>
    <rfmt sheetId="1" xfDxf="1" sqref="A209:XFD209" start="0" length="0">
      <dxf>
        <font>
          <name val="Times New Roman CYR"/>
          <family val="1"/>
        </font>
        <alignment wrapText="1"/>
      </dxf>
    </rfmt>
    <rcc rId="0" sId="1" dxf="1">
      <nc r="A209" t="inlineStr">
        <is>
          <t>Реализация мероприятий по модернизации школьных систем образования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09" t="inlineStr">
        <is>
          <t>10203 L7500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09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09" t="inlineStr">
        <is>
          <t>969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09" t="inlineStr">
        <is>
          <t>07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09" t="inlineStr">
        <is>
          <t>02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09">
        <f>G210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76" sId="1" ref="A209:XFD209" action="deleteRow">
    <rfmt sheetId="1" xfDxf="1" sqref="A209:XFD209" start="0" length="0">
      <dxf>
        <font>
          <name val="Times New Roman CYR"/>
          <family val="1"/>
        </font>
        <alignment wrapText="1"/>
      </dxf>
    </rfmt>
    <rcc rId="0" sId="1" dxf="1">
      <nc r="A209" t="inlineStr">
        <is>
          <t>Субсидии бюджетным учреждениям на иные цели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09" t="inlineStr">
        <is>
          <t>10203 L7500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9" t="inlineStr">
        <is>
          <t>612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09" t="inlineStr">
        <is>
          <t>969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09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09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09">
        <v>25835.78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4877" sId="1">
    <oc r="G208">
      <f>G209+#REF!+#REF!</f>
    </oc>
    <nc r="G208">
      <f>G209</f>
    </nc>
  </rcc>
  <rcc rId="4878" sId="1" numFmtId="4">
    <oc r="G210">
      <v>3449.1952000000001</v>
    </oc>
    <nc r="G210">
      <f>8380+420</f>
    </nc>
  </rcc>
  <rrc rId="4879" sId="1" ref="A219:XFD219" action="deleteRow">
    <undo index="65535" exp="ref" v="1" dr="G219" r="G212" sId="1"/>
    <rfmt sheetId="1" xfDxf="1" sqref="A219:XFD219" start="0" length="0">
      <dxf>
        <font>
          <i/>
          <name val="Times New Roman CYR"/>
          <family val="1"/>
        </font>
        <alignment wrapText="1"/>
      </dxf>
    </rfmt>
    <rcc rId="0" sId="1" dxf="1">
      <nc r="A219" t="inlineStr">
        <is>
          <t>Исполнение расходных обязательств муниципальных районов (городских округов)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19" t="inlineStr">
        <is>
          <t>10301 S2160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1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19" t="inlineStr">
        <is>
          <t>969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19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19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19">
        <f>G220+G221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80" sId="1" ref="A219:XFD219" action="deleteRow">
    <rfmt sheetId="1" xfDxf="1" sqref="A219:XFD219" start="0" length="0">
      <dxf>
        <font>
          <i/>
          <name val="Times New Roman CYR"/>
          <family val="1"/>
        </font>
        <alignment wrapText="1"/>
      </dxf>
    </rfmt>
    <rcc rId="0" sId="1" dxf="1">
      <nc r="A219" t="inlineStr">
        <is>
  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19" t="inlineStr">
        <is>
          <t>10301 S2160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9" t="inlineStr">
        <is>
          <t>611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19" t="inlineStr">
        <is>
          <t>969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19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19" t="inlineStr">
        <is>
          <t>03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19">
        <v>4694.2389800000001</v>
      </nc>
      <n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81" sId="1" ref="A219:XFD219" action="deleteRow">
    <rfmt sheetId="1" xfDxf="1" sqref="A219:XFD219" start="0" length="0">
      <dxf>
        <font>
          <i/>
          <name val="Times New Roman CYR"/>
          <family val="1"/>
        </font>
        <alignment wrapText="1"/>
      </dxf>
    </rfmt>
    <rcc rId="0" sId="1" dxf="1">
      <nc r="A219" t="inlineStr">
        <is>
  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19" t="inlineStr">
        <is>
          <t>10301 S2160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9" t="inlineStr">
        <is>
          <t>621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19" t="inlineStr">
        <is>
          <t>969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19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19" t="inlineStr">
        <is>
          <t>03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19">
        <v>10051.65927</v>
      </nc>
      <n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82" sId="1" ref="A219:XFD219" action="deleteRow">
    <undo index="65535" exp="ref" v="1" dr="G219" r="G212" sId="1"/>
    <rfmt sheetId="1" xfDxf="1" sqref="A219:XFD219" start="0" length="0">
      <dxf>
        <font>
          <i/>
          <name val="Times New Roman CYR"/>
          <family val="1"/>
        </font>
        <alignment wrapText="1"/>
      </dxf>
    </rfmt>
    <rcc rId="0" sId="1" dxf="1">
      <nc r="A219" t="inlineStr">
        <is>
  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19" t="inlineStr">
        <is>
          <t>10301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1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19" t="inlineStr">
        <is>
          <t>969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19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19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19">
        <f>G220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83" sId="1" ref="A219:XFD219" action="deleteRow">
    <rfmt sheetId="1" xfDxf="1" sqref="A219:XFD219" start="0" length="0">
      <dxf>
        <font>
          <i/>
          <name val="Times New Roman CYR"/>
          <family val="1"/>
        </font>
        <alignment wrapText="1"/>
      </dxf>
    </rfmt>
    <rcc rId="0" sId="1" dxf="1">
      <nc r="A219" t="inlineStr">
        <is>
  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i val="0"/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19" t="inlineStr">
        <is>
          <t>10301 S4760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9" t="inlineStr">
        <is>
          <t>611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19" t="inlineStr">
        <is>
          <t>969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19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19" t="inlineStr">
        <is>
          <t>03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19">
        <v>358.01463999999999</v>
      </nc>
      <n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4884" sId="1">
    <oc r="G212">
      <f>G213+G216+#REF!+#REF!</f>
    </oc>
    <nc r="G212">
      <f>G213+G216</f>
    </nc>
  </rcc>
  <rrc rId="4885" sId="1" ref="A223:XFD223" action="deleteRow">
    <undo index="65535" exp="ref" v="1" dr="G223" r="G221" sId="1"/>
    <rfmt sheetId="1" xfDxf="1" sqref="A223:XFD223" start="0" length="0">
      <dxf>
        <font>
          <i/>
          <name val="Times New Roman CYR"/>
          <family val="1"/>
        </font>
        <alignment wrapText="1"/>
      </dxf>
    </rfmt>
    <rcc rId="0" sId="1" dxf="1">
      <nc r="A223" t="inlineStr">
        <is>
          <t>Субсидии бюджетным учреждениям на иные цели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23" t="inlineStr">
        <is>
          <t>10401 73050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3" t="inlineStr">
        <is>
          <t>612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D223">
        <v>969</v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23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23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23">
        <v>2056.3200000000002</v>
      </nc>
      <n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86" sId="1" ref="A225:XFD225" action="deleteRow">
    <undo index="65535" exp="ref" v="1" dr="G225" r="G223" sId="1"/>
    <rfmt sheetId="1" xfDxf="1" sqref="A225:XFD225" start="0" length="0">
      <dxf>
        <font>
          <i/>
          <name val="Times New Roman CYR"/>
          <family val="1"/>
        </font>
        <alignment wrapText="1"/>
      </dxf>
    </rfmt>
    <rcc rId="0" sId="1" dxf="1">
      <nc r="A225" t="inlineStr">
        <is>
          <t>Субсидии бюджетным учреждениям на иные цели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25" t="inlineStr">
        <is>
          <t>10401 73140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5" t="inlineStr">
        <is>
          <t>612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D225">
        <v>969</v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25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25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25">
        <v>1189.44</v>
      </nc>
      <n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4887" sId="1">
    <oc r="G223">
      <f>G224+#REF!</f>
    </oc>
    <nc r="G223">
      <f>SUM(G224)</f>
    </nc>
  </rcc>
  <rcc rId="4888" sId="1">
    <oc r="G221">
      <f>G222+#REF!</f>
    </oc>
    <nc r="G221">
      <f>SUM(G222)</f>
    </nc>
  </rcc>
  <rrc rId="4889" sId="1" ref="A248:XFD248" action="deleteRow">
    <undo index="65535" exp="ref" v="1" dr="G248" r="G232" sId="1"/>
    <rfmt sheetId="1" xfDxf="1" sqref="A248:XFD248" start="0" length="0">
      <dxf>
        <font>
          <i/>
          <name val="Times New Roman CYR"/>
          <family val="1"/>
        </font>
        <alignment wrapText="1"/>
      </dxf>
    </rfmt>
    <rcc rId="0" sId="1" dxf="1">
      <nc r="A248" t="inlineStr">
        <is>
          <t>Исполнение расходных обязательств муниципальных районов (городских округов)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48" t="inlineStr">
        <is>
          <t>10501 S2160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4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30">
      <nc r="D248">
        <v>969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48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48" t="inlineStr">
        <is>
          <t>09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48">
        <f>G249+G250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90" sId="1" ref="A248:XFD248" action="deleteRow">
    <rfmt sheetId="1" xfDxf="1" sqref="A248:XFD248" start="0" length="0">
      <dxf>
        <font>
          <i/>
          <name val="Times New Roman CYR"/>
          <family val="1"/>
        </font>
        <alignment wrapText="1"/>
      </dxf>
    </rfmt>
    <rcc rId="0" sId="1" dxf="1">
      <nc r="A248" t="inlineStr">
        <is>
          <t xml:space="preserve">Фонд оплаты труда  учреждений </t>
        </is>
      </nc>
      <ndxf>
        <font>
          <i val="0"/>
          <color indexed="8"/>
          <name val="Times New Roman"/>
          <family val="1"/>
        </font>
        <numFmt numFmtId="30" formatCode="@"/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48" t="inlineStr">
        <is>
          <t>10501 S2160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48" t="inlineStr">
        <is>
          <t>111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D248">
        <v>969</v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48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48" t="inlineStr">
        <is>
          <t>09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48">
        <v>20197.85757</v>
      </nc>
      <n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91" sId="1" ref="A248:XFD248" action="deleteRow">
    <rfmt sheetId="1" xfDxf="1" sqref="A248:XFD248" start="0" length="0">
      <dxf>
        <font>
          <i/>
          <name val="Times New Roman CYR"/>
          <family val="1"/>
        </font>
        <alignment wrapText="1"/>
      </dxf>
    </rfmt>
    <rcc rId="0" sId="1" dxf="1">
      <nc r="A248" t="inlineStr">
        <is>
          <t>Взносы по обязательному социальному страхованию на выплаты по оплате труда работников и иные выплаты работникам учреждений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48" t="inlineStr">
        <is>
          <t>10501 S2160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48" t="inlineStr">
        <is>
          <t>119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D248">
        <v>969</v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48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48" t="inlineStr">
        <is>
          <t>09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48">
        <v>6006</v>
      </nc>
      <n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92" sId="1" ref="A248:XFD248" action="deleteRow">
    <undo index="65535" exp="ref" v="1" dr="G248" r="G232" sId="1"/>
    <rfmt sheetId="1" xfDxf="1" sqref="A248:XFD248" start="0" length="0">
      <dxf>
        <font>
          <i/>
          <name val="Times New Roman CYR"/>
          <family val="1"/>
        </font>
        <alignment wrapText="1"/>
      </dxf>
    </rfmt>
    <rcc rId="0" sId="1" dxf="1">
      <nc r="A248" t="inlineStr">
        <is>
          <t>Иные межбюджетные трансферты бюджетам муниципальных районов (городских округов) на финансовое обеспечение социально значимых и первоочередных расходов местных бюджетов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48" t="inlineStr">
        <is>
          <t>10501 S4760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4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48" t="inlineStr">
        <is>
          <t>969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48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48" t="inlineStr">
        <is>
          <t>09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48">
        <f>SUM(G249:G252)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93" sId="1" ref="A248:XFD248" action="deleteRow">
    <rfmt sheetId="1" xfDxf="1" sqref="A248:XFD248" start="0" length="0">
      <dxf>
        <font>
          <i/>
          <name val="Times New Roman CYR"/>
          <family val="1"/>
        </font>
        <alignment wrapText="1"/>
      </dxf>
    </rfmt>
    <rcc rId="0" sId="1" dxf="1">
      <nc r="A248" t="inlineStr">
        <is>
          <t xml:space="preserve">Фонд оплаты труда учреждений </t>
        </is>
      </nc>
      <ndxf>
        <font>
          <i val="0"/>
          <name val="Times New Roman"/>
          <family val="1"/>
        </font>
        <numFmt numFmtId="30" formatCode="@"/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48" t="inlineStr">
        <is>
          <t>10501 S4760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48" t="inlineStr">
        <is>
          <t>111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48" t="inlineStr">
        <is>
          <t>969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48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48" t="inlineStr">
        <is>
          <t>09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48">
        <v>2937.47586</v>
      </nc>
      <n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94" sId="1" ref="A248:XFD248" action="deleteRow">
    <rfmt sheetId="1" xfDxf="1" sqref="A248:XFD248" start="0" length="0">
      <dxf>
        <font>
          <i/>
          <name val="Times New Roman CYR"/>
          <family val="1"/>
        </font>
        <alignment wrapText="1"/>
      </dxf>
    </rfmt>
    <rcc rId="0" sId="1" dxf="1">
      <nc r="A248" t="inlineStr">
        <is>
          <t>Взносы по обязательному социальному страхованию на выплаты по оплате труда работников и иные выплаты работникам учреждений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48" t="inlineStr">
        <is>
          <t>10501 S4760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48" t="inlineStr">
        <is>
          <t>119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48" t="inlineStr">
        <is>
          <t>969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48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48" t="inlineStr">
        <is>
          <t>09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48">
        <v>710.81912999999997</v>
      </nc>
      <n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95" sId="1" ref="A248:XFD248" action="deleteRow">
    <rfmt sheetId="1" xfDxf="1" sqref="A248:XFD248" start="0" length="0">
      <dxf>
        <font>
          <i/>
          <name val="Times New Roman CYR"/>
          <family val="1"/>
        </font>
        <alignment wrapText="1"/>
      </dxf>
    </rfmt>
    <rcc rId="0" sId="1" dxf="1">
      <nc r="A248" t="inlineStr">
        <is>
          <t>Фонд оплаты труда государственных (муниципальных) органов</t>
        </is>
      </nc>
      <ndxf>
        <font>
          <i val="0"/>
          <name val="Times New Roman"/>
          <family val="1"/>
        </font>
        <numFmt numFmtId="30" formatCode="@"/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48" t="inlineStr">
        <is>
          <t>10501 S4760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48" t="inlineStr">
        <is>
          <t>121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48" t="inlineStr">
        <is>
          <t>969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48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48" t="inlineStr">
        <is>
          <t>09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48">
        <v>208.41382999999999</v>
      </nc>
      <n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96" sId="1" ref="A248:XFD248" action="deleteRow">
    <rfmt sheetId="1" xfDxf="1" sqref="A248:XFD248" start="0" length="0">
      <dxf>
        <font>
          <i/>
          <name val="Times New Roman CYR"/>
          <family val="1"/>
        </font>
        <alignment wrapText="1"/>
      </dxf>
    </rfmt>
    <rcc rId="0" sId="1" dxf="1">
      <nc r="A248" t="inlineStr">
        <is>
  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48" t="inlineStr">
        <is>
          <t>10501 S4760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48" t="inlineStr">
        <is>
          <t>129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48" t="inlineStr">
        <is>
          <t>969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48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48" t="inlineStr">
        <is>
          <t>09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48">
        <v>54.32461</v>
      </nc>
      <n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4897" sId="1">
    <oc r="G232">
      <f>G235+G238+G233+#REF!+#REF!</f>
    </oc>
    <nc r="G232">
      <f>G235+G238+G233</f>
    </nc>
  </rcc>
  <rcc rId="4898" sId="1" numFmtId="4">
    <oc r="G254">
      <v>95.4</v>
    </oc>
    <nc r="G254">
      <v>105.6</v>
    </nc>
  </rcc>
  <rrc rId="4899" sId="1" ref="A268:XFD268" action="deleteRow">
    <undo index="65535" exp="ref" v="1" dr="G268" r="G267" sId="1"/>
    <rfmt sheetId="1" xfDxf="1" sqref="A268:XFD268" start="0" length="0">
      <dxf>
        <font>
          <i/>
          <name val="Times New Roman CYR"/>
          <family val="1"/>
        </font>
        <alignment wrapText="1"/>
      </dxf>
    </rfmt>
    <rcc rId="0" sId="1" dxf="1">
      <nc r="A268" t="inlineStr">
        <is>
          <t>Премирование победителей и призеров республиканского конкурса "Лучшее территориальное общественное самоуправление"</t>
        </is>
      </nc>
      <ndxf>
        <font>
          <name val="Times New Roman"/>
          <family val="1"/>
        </font>
        <fill>
          <patternFill patternType="solid">
            <bgColor indexed="9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68" t="inlineStr">
        <is>
          <t>14001 74030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6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68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68" t="inlineStr">
        <is>
          <t>14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68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68">
        <f>G269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900" sId="1" ref="A268:XFD268" action="deleteRow">
    <rfmt sheetId="1" xfDxf="1" sqref="A268:XFD268" start="0" length="0">
      <dxf>
        <font>
          <name val="Times New Roman CYR"/>
          <family val="1"/>
        </font>
        <alignment wrapText="1"/>
      </dxf>
    </rfmt>
    <rcc rId="0" sId="1" dxf="1">
      <nc r="A268" t="inlineStr">
        <is>
          <t>Иные межбюджетные трансферты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68" t="inlineStr">
        <is>
          <t>14001 74030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68" t="inlineStr">
        <is>
          <t>540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68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68" t="inlineStr">
        <is>
          <t>14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68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68">
        <v>6190</v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4901" sId="1">
    <oc r="G267">
      <f>G268+#REF!</f>
    </oc>
    <nc r="G267">
      <f>G268</f>
    </nc>
  </rcc>
  <rrc rId="4902" sId="1" ref="A278:XFD278" action="deleteRow">
    <undo index="65535" exp="area" dr="G277:G278" r="G276" sId="1"/>
    <rfmt sheetId="1" xfDxf="1" sqref="A278:XFD278" start="0" length="0">
      <dxf>
        <font>
          <name val="Times New Roman CYR"/>
          <family val="1"/>
        </font>
        <alignment wrapText="1"/>
      </dxf>
    </rfmt>
    <rcc rId="0" sId="1" dxf="1">
      <nc r="A278" t="inlineStr">
        <is>
          <t>Субсидии автономным учреждениям на иные цели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78" t="inlineStr">
        <is>
          <t>160F2 55550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78" t="inlineStr">
        <is>
          <t>622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D278">
        <v>968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78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78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78">
        <v>15154.07223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903" sId="1" ref="A278:XFD278" action="deleteRow">
    <undo index="65535" exp="ref" v="1" dr="G278" r="G275" sId="1"/>
    <rfmt sheetId="1" xfDxf="1" sqref="A278:XFD278" start="0" length="0">
      <dxf>
        <font>
          <name val="Times New Roman CYR"/>
          <family val="1"/>
        </font>
        <alignment wrapText="1"/>
      </dxf>
    </rfmt>
    <rcc rId="0" sId="1" dxf="1">
      <nc r="A278" t="inlineStr">
        <is>
      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78" t="inlineStr">
        <is>
          <t>160F2 54240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78" start="0" length="0">
      <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30">
      <nc r="D278">
        <v>968</v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78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78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78">
        <f>SUM(G279:G280)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904" sId="1" ref="A278:XFD278" action="deleteRow">
    <rfmt sheetId="1" xfDxf="1" sqref="A278:XFD278" start="0" length="0">
      <dxf>
        <font>
          <name val="Times New Roman CYR"/>
          <family val="1"/>
        </font>
        <alignment wrapText="1"/>
      </dxf>
    </rfmt>
    <rcc rId="0" sId="1" dxf="1">
      <nc r="A278" t="inlineStr">
        <is>
          <t>Иные межбюджетные трансферты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78" t="inlineStr">
        <is>
          <t>160F2 54240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78" t="inlineStr">
        <is>
          <t>540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D278">
        <v>968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78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78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78">
        <v>85000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905" sId="1" ref="A278:XFD278" action="deleteRow">
    <rfmt sheetId="1" xfDxf="1" sqref="A278:XFD278" start="0" length="0">
      <dxf>
        <font>
          <name val="Times New Roman CYR"/>
          <family val="1"/>
        </font>
        <alignment wrapText="1"/>
      </dxf>
    </rfmt>
    <rcc rId="0" sId="1" dxf="1">
      <nc r="A278" t="inlineStr">
        <is>
          <t>Субсидии автономным учреждениям на иные цели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78" t="inlineStr">
        <is>
          <t>160F2 54240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78" t="inlineStr">
        <is>
          <t>622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D278">
        <v>968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78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78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78">
        <v>85000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906" sId="1" ref="A278:XFD278" action="deleteRow">
    <undo index="65535" exp="ref" v="1" dr="G278" r="G275" sId="1"/>
    <rfmt sheetId="1" xfDxf="1" sqref="A278:XFD278" start="0" length="0">
      <dxf>
        <font>
          <name val="Times New Roman CYR"/>
          <family val="1"/>
        </font>
        <alignment wrapText="1"/>
      </dxf>
    </rfmt>
    <rcc rId="0" sId="1" dxf="1">
      <nc r="A278" t="inlineStr">
        <is>
      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 за счет средств резервного фонда Правительства Российской Федерации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78" t="inlineStr">
        <is>
          <t>160F2 5424F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78" start="0" length="0">
      <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30">
      <nc r="D278">
        <v>968</v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78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78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78">
        <f>SUM(G279:G280)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907" sId="1" ref="A278:XFD278" action="deleteRow">
    <rfmt sheetId="1" xfDxf="1" sqref="A278:XFD278" start="0" length="0">
      <dxf>
        <font>
          <name val="Times New Roman CYR"/>
          <family val="1"/>
        </font>
        <alignment wrapText="1"/>
      </dxf>
    </rfmt>
    <rcc rId="0" sId="1" dxf="1">
      <nc r="A278" t="inlineStr">
        <is>
          <t>Иные межбюджетные трансферты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78" t="inlineStr">
        <is>
          <t>160F2 5424F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78" t="inlineStr">
        <is>
          <t>540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D278">
        <v>968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78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78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78">
        <v>100000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908" sId="1" ref="A278:XFD278" action="deleteRow">
    <rfmt sheetId="1" xfDxf="1" sqref="A278:XFD278" start="0" length="0">
      <dxf>
        <font>
          <name val="Times New Roman CYR"/>
          <family val="1"/>
        </font>
        <alignment wrapText="1"/>
      </dxf>
    </rfmt>
    <rcc rId="0" sId="1" dxf="1">
      <nc r="A278" t="inlineStr">
        <is>
          <t>Субсидии автономным учреждениям на иные цели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78" t="inlineStr">
        <is>
          <t>160F2 5424F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78" t="inlineStr">
        <is>
          <t>622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D278">
        <v>968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78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78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78">
        <v>100000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4909" sId="1">
    <oc r="G275">
      <f>G276+#REF!+#REF!</f>
    </oc>
    <nc r="G275">
      <f>G276</f>
    </nc>
  </rcc>
  <rcc rId="4910" sId="1" numFmtId="4">
    <oc r="G281">
      <v>14006.39</v>
    </oc>
    <nc r="G281"/>
  </rcc>
  <rrc rId="4911" sId="1" ref="A280:XFD280" action="deleteRow">
    <undo index="65535" exp="ref" v="1" dr="G280" r="G279" sId="1"/>
    <rfmt sheetId="1" xfDxf="1" sqref="A280:XFD280" start="0" length="0">
      <dxf>
        <font>
          <name val="Times New Roman CYR"/>
          <family val="1"/>
        </font>
        <alignment wrapText="1"/>
      </dxf>
    </rfmt>
    <rcc rId="0" sId="1" dxf="1">
      <nc r="A280" t="inlineStr">
        <is>
          <t>На модернизацию объектов водоснабжения</t>
        </is>
      </nc>
      <ndxf>
        <font>
          <i/>
          <name val="Times New Roman"/>
          <family val="1"/>
        </font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80" t="inlineStr">
        <is>
          <t>17001 S2860</t>
        </is>
      </nc>
      <ndxf>
        <font>
          <i/>
          <name val="Times New Roman"/>
          <family val="1"/>
        </font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80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80" t="inlineStr">
        <is>
          <t>971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80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80" t="inlineStr">
        <is>
          <t>02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80">
        <f>G281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912" sId="1" ref="A280:XFD280" action="deleteRow">
    <rfmt sheetId="1" xfDxf="1" sqref="A280:XFD280" start="0" length="0">
      <dxf>
        <font>
          <name val="Times New Roman CYR"/>
          <family val="1"/>
        </font>
        <alignment wrapText="1"/>
      </dxf>
    </rfmt>
    <rcc rId="0" sId="1" dxf="1">
      <nc r="A280" t="inlineStr">
        <is>
          <t>Бюджетные инвестиции в объекты капитального строительства государственной (муниципальной) собственности</t>
        </is>
      </nc>
      <ndxf>
        <font>
          <color indexed="8"/>
          <name val="Times New Roman"/>
          <family val="1"/>
        </font>
        <fill>
          <patternFill patternType="solid">
            <bgColor indexed="9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80" t="inlineStr">
        <is>
          <t>17001 S2860</t>
        </is>
      </nc>
      <ndxf>
        <font>
          <name val="Times New Roman"/>
          <family val="1"/>
        </font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80" t="inlineStr">
        <is>
          <t>414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80" t="inlineStr">
        <is>
          <t>971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80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80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80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4913" sId="1">
    <oc r="G279">
      <f>#REF!</f>
    </oc>
    <nc r="G279">
      <f>G280</f>
    </nc>
  </rcc>
  <rcc rId="4914" sId="1" numFmtId="4">
    <oc r="G282">
      <v>294444.01</v>
    </oc>
    <nc r="G282"/>
  </rcc>
  <rcc rId="4915" sId="1" numFmtId="4">
    <oc r="G290">
      <v>2240.498</v>
    </oc>
    <nc r="G290">
      <v>1500</v>
    </nc>
  </rcc>
  <rrc rId="4916" sId="1" ref="A284:XFD284" action="deleteRow">
    <undo index="0" exp="ref" v="1" dr="G284" r="G283" sId="1"/>
    <rfmt sheetId="1" xfDxf="1" sqref="A284:XFD284" start="0" length="0">
      <dxf>
        <font>
          <name val="Times New Roman CYR"/>
          <family val="1"/>
        </font>
        <alignment wrapText="1"/>
      </dxf>
    </rfmt>
    <rcc rId="0" sId="1" dxf="1">
      <nc r="A284" t="inlineStr">
        <is>
          <t>Основное мероприятие "Участие в предупреждении и ликвидации последствий ЧС в границах муниципального образования "Селенгинский район""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84" t="inlineStr">
        <is>
          <t>18001 00000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84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84" t="inlineStr">
        <is>
          <t>968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84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84" t="inlineStr">
        <is>
          <t>06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84">
        <f>G285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917" sId="1" ref="A284:XFD284" action="deleteRow">
    <rfmt sheetId="1" xfDxf="1" sqref="A284:XFD284" start="0" length="0">
      <dxf>
        <font>
          <name val="Times New Roman CYR"/>
          <family val="1"/>
        </font>
        <alignment wrapText="1"/>
      </dxf>
    </rfmt>
    <rcc rId="0" sId="1" dxf="1">
      <nc r="A284" t="inlineStr">
        <is>
          <t>Выполнение расходных обязательств по предупреждению чрезвычайных ситуаций в целях защиты населения от негативного воздействия поверхностных водных объектов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84" t="inlineStr">
        <is>
          <t>18001 S2М80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84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84" t="inlineStr">
        <is>
          <t>968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84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84" t="inlineStr">
        <is>
          <t>06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84">
        <f>G285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918" sId="1" ref="A284:XFD284" action="deleteRow">
    <rfmt sheetId="1" xfDxf="1" sqref="A284:XFD284" start="0" length="0">
      <dxf>
        <font>
          <name val="Times New Roman CYR"/>
          <family val="1"/>
        </font>
        <alignment wrapText="1"/>
      </dxf>
    </rfmt>
    <rcc rId="0" sId="1" dxf="1">
      <nc r="A284" t="inlineStr">
        <is>
          <t>Иные межбюджетные трансферты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84" t="inlineStr">
        <is>
          <t>18001 S2М80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84" t="inlineStr">
        <is>
          <t>540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84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84" t="inlineStr">
        <is>
          <t>04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84" t="inlineStr">
        <is>
          <t>06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84">
        <v>17027.653999999999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919" sId="1" ref="A286:XFD286" action="deleteRow">
    <undo index="65535" exp="ref" v="1" dr="G286" r="G285" sId="1"/>
    <rfmt sheetId="1" xfDxf="1" sqref="A286:XFD286" start="0" length="0">
      <dxf>
        <font>
          <name val="Times New Roman CYR"/>
          <family val="1"/>
        </font>
        <alignment wrapText="1"/>
      </dxf>
    </rfmt>
    <rcc rId="0" sId="1" dxf="1">
      <nc r="A286" t="inlineStr">
        <is>
          <t>Закупка товаров, работ, услуг в сфере информационно-коммуникационных технологий</t>
        </is>
      </nc>
      <ndxf>
        <font>
          <name val="Times New Roman"/>
          <family val="1"/>
        </font>
        <numFmt numFmtId="30" formatCode="@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86" t="inlineStr">
        <is>
          <t>18002 82300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86" t="inlineStr">
        <is>
          <t>242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86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86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86" t="inlineStr">
        <is>
          <t>10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86">
        <v>131.524</v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4920" sId="1">
    <oc r="G285">
      <f>G286+#REF!</f>
    </oc>
    <nc r="G285">
      <f>G286</f>
    </nc>
  </rcc>
  <rcc rId="4921" sId="1">
    <oc r="G283">
      <f>#REF!+G284</f>
    </oc>
    <nc r="G283">
      <f>G284</f>
    </nc>
  </rcc>
  <rcc rId="4922" sId="1" numFmtId="4">
    <oc r="G293">
      <v>705.69799999999998</v>
    </oc>
    <nc r="G293">
      <f>8380+420</f>
    </nc>
  </rcc>
  <rrc rId="4923" sId="1" ref="A288:XFD288" action="deleteRow">
    <undo index="0" exp="ref" v="1" dr="G288" r="G287" sId="1"/>
    <rfmt sheetId="1" xfDxf="1" sqref="A288:XFD288" start="0" length="0">
      <dxf>
        <font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288" t="inlineStr">
        <is>
          <t xml:space="preserve">Основное мероприятие "Благоустройство территории во всех населенных пунктах МО СП </t>
        </is>
      </nc>
      <ndxf>
        <font>
          <i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88" t="inlineStr">
        <is>
          <t>19001 00000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8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8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8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8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88">
        <f>G289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924" sId="1" ref="A288:XFD288" action="deleteRow">
    <rfmt sheetId="1" xfDxf="1" sqref="A288:XFD288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288" t="inlineStr">
        <is>
          <t>На  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  </is>
      </nc>
      <ndxf>
        <font>
          <color indexed="8"/>
          <name val="Times New Roman"/>
          <family val="1"/>
        </font>
        <fill>
          <patternFill>
            <bgColor indexed="65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88" t="inlineStr">
        <is>
          <t>19001 S2140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88" start="0" length="0">
      <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88" t="inlineStr">
        <is>
          <t>968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88" t="inlineStr">
        <is>
          <t>14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88" t="inlineStr">
        <is>
          <t>03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88">
        <f>G289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925" sId="1" ref="A288:XFD288" action="deleteRow">
    <rfmt sheetId="1" xfDxf="1" sqref="A288:XFD288" start="0" length="0">
      <dxf>
        <font>
          <name val="Times New Roman CYR"/>
          <family val="1"/>
        </font>
        <alignment wrapText="1"/>
      </dxf>
    </rfmt>
    <rcc rId="0" sId="1" dxf="1">
      <nc r="A288" t="inlineStr">
        <is>
          <t>Иные межбюджетные трансферты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88" t="inlineStr">
        <is>
          <t>19001 S2140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88" t="inlineStr">
        <is>
          <t>540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88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88" t="inlineStr">
        <is>
          <t>14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88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88">
        <v>1200</v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926" sId="1" ref="A291:XFD291" action="deleteRow">
    <undo index="65535" exp="ref" v="1" dr="G291" r="G288" sId="1"/>
    <rfmt sheetId="1" xfDxf="1" sqref="A291:XFD291" start="0" length="0">
      <dxf>
        <font>
          <i/>
          <name val="Times New Roman CYR"/>
          <family val="1"/>
        </font>
        <alignment wrapText="1"/>
      </dxf>
    </rfmt>
    <rcc rId="0" sId="1" dxf="1">
      <nc r="A291" t="inlineStr">
        <is>
          <t>На  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91" t="inlineStr">
        <is>
          <t>19002 S2140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9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91" t="inlineStr">
        <is>
          <t>975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91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91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91">
        <f>G292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927" sId="1" ref="A291:XFD291" action="deleteRow">
    <rfmt sheetId="1" xfDxf="1" sqref="A291:XFD291" start="0" length="0">
      <dxf>
        <font>
          <name val="Times New Roman CYR"/>
          <family val="1"/>
        </font>
        <alignment wrapText="1"/>
      </dxf>
    </rfmt>
    <rcc rId="0" sId="1" dxf="1">
      <nc r="A291" t="inlineStr">
        <is>
          <t>Субсидии бюджетным учреждениям на иные цели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91" t="inlineStr">
        <is>
          <t>19002 S2140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91" t="inlineStr">
        <is>
          <t>612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91" t="inlineStr">
        <is>
          <t>975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91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91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91">
        <v>200</v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4928" sId="1">
    <oc r="G288">
      <f>G289+#REF!</f>
    </oc>
    <nc r="G288">
      <f>G289</f>
    </nc>
  </rcc>
  <rcc rId="4929" sId="1">
    <oc r="G287">
      <f>#REF!+G288</f>
    </oc>
    <nc r="G287">
      <f>G288</f>
    </nc>
  </rcc>
  <rcc rId="4930" sId="1" numFmtId="4">
    <oc r="G298">
      <v>1118.0999999999999</v>
    </oc>
    <nc r="G298">
      <v>360</v>
    </nc>
  </rcc>
  <rcc rId="4931" sId="1">
    <nc r="D300" t="inlineStr">
      <is>
        <t>976</t>
      </is>
    </nc>
  </rcc>
  <rcc rId="4932" sId="1">
    <nc r="E300" t="inlineStr">
      <is>
        <t>04</t>
      </is>
    </nc>
  </rcc>
  <rcc rId="4933" sId="1">
    <nc r="F300" t="inlineStr">
      <is>
        <t>12</t>
      </is>
    </nc>
  </rcc>
  <rcc rId="4934" sId="1">
    <nc r="D304" t="inlineStr">
      <is>
        <t>968</t>
      </is>
    </nc>
  </rcc>
  <rcc rId="4935" sId="1">
    <nc r="E304" t="inlineStr">
      <is>
        <t>01</t>
      </is>
    </nc>
  </rcc>
  <rcc rId="4936" sId="1">
    <nc r="F304" t="inlineStr">
      <is>
        <t>13</t>
      </is>
    </nc>
  </rcc>
  <rcc rId="4937" sId="1">
    <nc r="D307" t="inlineStr">
      <is>
        <t>968</t>
      </is>
    </nc>
  </rcc>
  <rcc rId="4938" sId="1" odxf="1" dxf="1">
    <nc r="E307" t="inlineStr">
      <is>
        <t>05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4939" sId="1" odxf="1" dxf="1">
    <nc r="F307" t="inlineStr">
      <is>
        <t>03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4940" sId="1">
    <nc r="D310" t="inlineStr">
      <is>
        <t>968</t>
      </is>
    </nc>
  </rcc>
  <rcc rId="4941" sId="1">
    <nc r="E310" t="inlineStr">
      <is>
        <t>05</t>
      </is>
    </nc>
  </rcc>
  <rcc rId="4942" sId="1">
    <nc r="F310" t="inlineStr">
      <is>
        <t>03</t>
      </is>
    </nc>
  </rcc>
  <rcc rId="4943" sId="1">
    <oc r="G185">
      <f>G188+G186+G192+G199+G191+G195+#REF!+G197+G201+#REF!+G203</f>
    </oc>
    <nc r="G185">
      <f>G188+G186+G192+G199+G191+G195+G197+G201+G203</f>
    </nc>
  </rcc>
  <rcc rId="4944" sId="1">
    <oc r="G176">
      <f>G177+G181+G179+#REF!+#REF!</f>
    </oc>
    <nc r="G176">
      <f>G177+G181+G179</f>
    </nc>
  </rcc>
  <rrc rId="4945" sId="1" ref="A208:XFD208" action="deleteRow">
    <undo index="65535" exp="ref" v="1" dr="G208" r="G184" sId="1"/>
    <rfmt sheetId="1" xfDxf="1" sqref="A208:XFD208" start="0" length="0">
      <dxf>
        <font>
          <name val="Times New Roman CYR"/>
          <family val="1"/>
        </font>
        <alignment wrapText="1"/>
      </dxf>
    </rfmt>
    <rcc rId="0" sId="1" dxf="1">
      <nc r="A208" t="inlineStr">
        <is>
          <t>Основное мероприятие "Капитальный ремонт учреждений общего образования"</t>
        </is>
      </nc>
      <ndxf>
        <font>
          <i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08" t="inlineStr">
        <is>
          <t>10203 00000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0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08" t="inlineStr">
        <is>
          <t>969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08" t="inlineStr">
        <is>
          <t>07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08" t="inlineStr">
        <is>
          <t>02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08">
        <f>G209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946" sId="1" ref="A208:XFD208" action="deleteRow">
    <rfmt sheetId="1" xfDxf="1" sqref="A208:XFD208" start="0" length="0">
      <dxf>
        <font>
          <name val="Times New Roman CYR"/>
          <family val="1"/>
        </font>
        <alignment wrapText="1"/>
      </dxf>
    </rfmt>
    <rcc rId="0" sId="1" dxf="1">
      <nc r="A208" t="inlineStr">
        <is>
          <t>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  </is>
      </nc>
      <ndxf>
        <font>
          <i/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08" t="inlineStr">
        <is>
          <t>10203 S2140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08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08" t="inlineStr">
        <is>
          <t>969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08" t="inlineStr">
        <is>
          <t>07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08" t="inlineStr">
        <is>
          <t>02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08">
        <f>G209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947" sId="1" ref="A208:XFD208" action="deleteRow">
    <rfmt sheetId="1" xfDxf="1" sqref="A208:XFD208" start="0" length="0">
      <dxf>
        <font>
          <name val="Times New Roman CYR"/>
          <family val="1"/>
        </font>
        <alignment wrapText="1"/>
      </dxf>
    </rfmt>
    <rcc rId="0" sId="1" dxf="1">
      <nc r="A208" t="inlineStr">
        <is>
          <t>Субсидии бюджетным учреждениям на иные цели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08" t="inlineStr">
        <is>
          <t>10203 S2140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8" t="inlineStr">
        <is>
          <t>612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08" t="inlineStr">
        <is>
          <t>969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08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08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08">
        <f>8380+420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4948" sId="1">
    <oc r="G184">
      <f>G185+#REF!++G205</f>
    </oc>
    <nc r="G184">
      <f>G185+G205</f>
    </nc>
  </rcc>
  <rcc rId="4949" sId="1">
    <oc r="G73">
      <f>G74+#REF!</f>
    </oc>
    <nc r="G73">
      <f>G74</f>
    </nc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50" sId="1" numFmtId="4">
    <oc r="G303">
      <v>330</v>
    </oc>
    <nc r="G303">
      <v>390.62</v>
    </nc>
  </rcc>
  <rfmt sheetId="1" sqref="G306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cc rId="4951" sId="1" numFmtId="4">
    <oc r="G306">
      <v>16506.233509999998</v>
    </oc>
    <nc r="G306">
      <v>15696.98</v>
    </nc>
  </rcc>
  <rcc rId="4952" sId="1" numFmtId="4">
    <oc r="G309">
      <v>100</v>
    </oc>
    <nc r="G309">
      <v>240</v>
    </nc>
  </rcc>
  <rcc rId="4953" sId="1">
    <oc r="G312">
      <v>2392727.7675299998</v>
    </oc>
    <nc r="G312">
      <f>1889394.125-80649.175</f>
    </nc>
  </rcc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54" sId="1" numFmtId="4">
    <nc r="G279">
      <v>288059.18</v>
    </nc>
  </rcc>
  <rrc rId="4955" sId="1" ref="A276:XFD276" action="deleteRow">
    <undo index="65535" exp="ref" v="1" dr="G276" r="G275" sId="1"/>
    <rfmt sheetId="1" xfDxf="1" sqref="A276:XFD276" start="0" length="0">
      <dxf>
        <font>
          <name val="Times New Roman CYR"/>
          <family val="1"/>
        </font>
        <alignment wrapText="1"/>
      </dxf>
    </rfmt>
    <rcc rId="0" sId="1" dxf="1">
      <nc r="A276" t="inlineStr">
        <is>
          <t>Основное мероприятие "Улучшение качества питьевой воды"</t>
        </is>
      </nc>
      <ndxf>
        <font>
          <i/>
          <name val="Times New Roman"/>
          <family val="1"/>
        </font>
        <fill>
          <patternFill patternType="solid">
            <bgColor indexed="9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76" t="inlineStr">
        <is>
          <t>17001 00000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76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76" t="inlineStr">
        <is>
          <t>971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76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76" t="inlineStr">
        <is>
          <t>02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76">
        <f>G277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4956" sId="1">
    <oc r="G275">
      <f>G276+G277</f>
    </oc>
    <nc r="G275">
      <f>G276</f>
    </nc>
  </rcc>
  <rcc rId="4957" sId="1" numFmtId="4">
    <oc r="G274">
      <v>15154.07223</v>
    </oc>
    <nc r="G274">
      <f>16520.2+337.1+16.9</f>
    </nc>
  </rcc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958" sId="1" ref="A183:XFD183" action="deleteRow">
    <undo index="65535" exp="ref" v="1" dr="G183" r="G181" sId="1"/>
    <rfmt sheetId="1" xfDxf="1" sqref="A183:XFD183" start="0" length="0">
      <dxf>
        <font>
          <name val="Times New Roman CYR"/>
          <family val="1"/>
        </font>
        <alignment wrapText="1"/>
      </dxf>
    </rfmt>
    <rcc rId="0" sId="1" dxf="1">
      <nc r="A183" t="inlineStr">
        <is>
          <t>Субсидии бюджетным учреждениям на иные цели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3" t="inlineStr">
        <is>
          <t>10101 83010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3" t="inlineStr">
        <is>
          <t>612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D183">
        <v>969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83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83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83">
        <v>51.724139999999998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4959" sId="1" numFmtId="4">
    <oc r="G178">
      <v>134415.1</v>
    </oc>
    <nc r="G178">
      <v>132002.9</v>
    </nc>
  </rcc>
  <rcc rId="4960" sId="1">
    <oc r="G179">
      <f>G180</f>
    </oc>
    <nc r="G179">
      <f>G180</f>
    </nc>
  </rcc>
  <rcc rId="4961" sId="1" odxf="1" dxf="1" numFmtId="4">
    <oc r="G180">
      <f>563</f>
    </oc>
    <nc r="G180">
      <v>563</v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962" sId="1">
    <oc r="G181">
      <f>G182+#REF!</f>
    </oc>
    <nc r="G181">
      <f>G182</f>
    </nc>
  </rcc>
  <rcc rId="4963" sId="1" numFmtId="4">
    <oc r="G182">
      <v>39277.27248</v>
    </oc>
    <nc r="G182">
      <f>87969.6-685.175</f>
    </nc>
  </rcc>
  <rcc rId="4964" sId="1" numFmtId="4">
    <oc r="G188">
      <v>266218.90000000002</v>
    </oc>
    <nc r="G188">
      <v>256178</v>
    </nc>
  </rcc>
  <rcc rId="4965" sId="1" numFmtId="4">
    <oc r="G190">
      <f>5813</f>
    </oc>
    <nc r="G190">
      <v>5565.8</v>
    </nc>
  </rcc>
  <rcc rId="4966" sId="1" numFmtId="4">
    <oc r="G192">
      <v>79316.298869999999</v>
    </oc>
    <nc r="G192">
      <f>81763.5-8.1-10508-287.2-28.2-300-12328.1-200</f>
    </nc>
  </rcc>
  <rrc rId="4967" sId="1" ref="A193:XFD193" action="deleteRow">
    <undo index="65535" exp="ref" v="1" dr="G193" r="G191" sId="1"/>
    <rfmt sheetId="1" xfDxf="1" sqref="A193:XFD193" start="0" length="0">
      <dxf>
        <font>
          <name val="Times New Roman CYR"/>
          <family val="1"/>
        </font>
        <alignment wrapText="1"/>
      </dxf>
    </rfmt>
    <rcc rId="0" sId="1" dxf="1">
      <nc r="A193" t="inlineStr">
        <is>
          <t>Субсидии бюджетным учреждениям на иные цели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3" t="inlineStr">
        <is>
          <t>10201 83020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3" t="inlineStr">
        <is>
          <t>612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D193">
        <v>969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93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93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93">
        <v>51.724139999999998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4968" sId="1">
    <oc r="G191">
      <f>G192+#REF!</f>
    </oc>
    <nc r="G191">
      <f>SUM(G192)</f>
    </nc>
  </rcc>
  <rcc rId="4969" sId="1">
    <oc r="G194">
      <f>29257.6+295.5</f>
    </oc>
    <nc r="G194">
      <f>28424.8+287.2</f>
    </nc>
  </rcc>
  <rcc rId="4970" sId="1" numFmtId="4">
    <oc r="G198">
      <v>132589.20000000001</v>
    </oc>
    <nc r="G198">
      <f>116435+12328.1</f>
    </nc>
  </rcc>
  <rrc rId="4971" sId="1" ref="A203:XFD204" action="insertRow"/>
  <rm rId="4972" sheetId="1" source="A195:XFD196" destination="A203:XFD204" sourceSheetId="1">
    <rfmt sheetId="1" xfDxf="1" sqref="A203:XFD203" start="0" length="0">
      <dxf>
        <font>
          <name val="Times New Roman CYR"/>
          <family val="1"/>
        </font>
        <alignment wrapText="1"/>
      </dxf>
    </rfmt>
    <rfmt sheetId="1" xfDxf="1" sqref="A204:XFD204" start="0" length="0">
      <dxf>
        <font>
          <name val="Times New Roman CYR"/>
          <family val="1"/>
        </font>
        <alignment wrapText="1"/>
      </dxf>
    </rfmt>
    <rfmt sheetId="1" sqref="A203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0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0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0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0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03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204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0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0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0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0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04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4973" sId="1" ref="A195:XFD195" action="deleteRow">
    <rfmt sheetId="1" xfDxf="1" sqref="A195:XFD195" start="0" length="0">
      <dxf>
        <font>
          <name val="Times New Roman CYR"/>
          <family val="1"/>
        </font>
        <alignment wrapText="1"/>
      </dxf>
    </rfmt>
  </rrc>
  <rrc rId="4974" sId="1" ref="A195:XFD195" action="deleteRow">
    <rfmt sheetId="1" xfDxf="1" sqref="A195:XFD195" start="0" length="0">
      <dxf>
        <font>
          <name val="Times New Roman CYR"/>
          <family val="1"/>
        </font>
        <alignment wrapText="1"/>
      </dxf>
    </rfmt>
  </rrc>
  <rcc rId="4975" sId="1" numFmtId="4">
    <oc r="G198">
      <v>23957.200000000001</v>
    </oc>
    <nc r="G198">
      <f>10508+10508</f>
    </nc>
  </rcc>
  <rcc rId="4976" sId="1">
    <oc r="G199">
      <f>G200</f>
    </oc>
    <nc r="G199">
      <f>G200</f>
    </nc>
  </rcc>
  <rcc rId="4977" sId="1" numFmtId="4">
    <oc r="G200">
      <v>585.20500000000004</v>
    </oc>
    <nc r="G200">
      <f>1380.2+28.2</f>
    </nc>
  </rcc>
  <rrc rId="4978" sId="1" ref="A185:XFD185" action="deleteRow">
    <undo index="65535" exp="ref" v="1" dr="G185" r="G184" sId="1"/>
    <rfmt sheetId="1" xfDxf="1" sqref="A185:XFD185" start="0" length="0">
      <dxf>
        <font>
          <name val="Times New Roman CYR"/>
          <family val="1"/>
        </font>
        <alignment wrapText="1"/>
      </dxf>
    </rfmt>
    <rcc rId="0" sId="1" dxf="1">
      <nc r="A185" t="inlineStr">
        <is>
          <t>Ежемесячное денежное вознаграждение  за классное руководство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5" t="inlineStr">
        <is>
          <t>10201 53030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85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85" t="inlineStr">
        <is>
          <t>969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85" t="inlineStr">
        <is>
          <t>07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85" t="inlineStr">
        <is>
          <t>02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85">
        <f>G186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979" sId="1" ref="A185:XFD185" action="deleteRow">
    <rfmt sheetId="1" xfDxf="1" sqref="A185:XFD185" start="0" length="0">
      <dxf>
        <font>
          <name val="Times New Roman CYR"/>
          <family val="1"/>
        </font>
        <alignment wrapText="1"/>
      </dxf>
    </rfmt>
    <rcc rId="0" sId="1" dxf="1">
      <nc r="A185" t="inlineStr">
        <is>
          <t>Субсидии бюджетным учреждениям на иные цели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5" t="inlineStr">
        <is>
          <t>10201 53030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5" t="inlineStr">
        <is>
          <t>612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85" t="inlineStr">
        <is>
          <t>969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85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85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85">
        <v>31776.400000000001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4980" sId="1">
    <oc r="G184">
      <f>G185+#REF!+G189+G193+G188+G191+G199+G195+G197</f>
    </oc>
    <nc r="G184">
      <f>G185+G189+G193+G188+G191+G199+G195+G197</f>
    </nc>
  </rcc>
  <rcc rId="4981" sId="1" numFmtId="4">
    <oc r="G200">
      <f>386+7.9</f>
    </oc>
    <nc r="G200">
      <v>403.1</v>
    </nc>
  </rcc>
  <rcv guid="{F3937C05-AF36-47B9-8638-B7F3F20947C6}" action="delete"/>
  <rdn rId="0" localSheetId="1" customView="1" name="Z_F3937C05_AF36_47B9_8638_B7F3F20947C6_.wvu.PrintArea" hidden="1" oldHidden="1">
    <formula>Муниц.программы!$A$1:$G$305</formula>
    <oldFormula>Муниц.программы!$A$1:$G$305</oldFormula>
  </rdn>
  <rdn rId="0" localSheetId="1" customView="1" name="Z_F3937C05_AF36_47B9_8638_B7F3F20947C6_.wvu.FilterData" hidden="1" oldHidden="1">
    <formula>Муниц.программы!$A$20:$G$330</formula>
    <oldFormula>Муниц.программы!$A$20:$G$330</oldFormula>
  </rdn>
  <rcv guid="{F3937C05-AF36-47B9-8638-B7F3F20947C6}" action="add"/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84" sId="1" numFmtId="4">
    <oc r="G207">
      <v>6959.4070199999996</v>
    </oc>
    <nc r="G207">
      <v>643.9</v>
    </nc>
  </rcc>
  <rcc rId="4985" sId="1" numFmtId="4">
    <oc r="G208">
      <v>19661.84073</v>
    </oc>
    <nc r="G208">
      <v>1428.9</v>
    </nc>
  </rcc>
  <rcc rId="4986" sId="1" numFmtId="4">
    <oc r="G210">
      <v>10159.152</v>
    </oc>
    <nc r="G210">
      <f>10159.152+8384</f>
    </nc>
  </rcc>
  <rcc rId="4987" sId="1" numFmtId="4">
    <oc r="G211">
      <v>32170.648000000001</v>
    </oc>
    <nc r="G211">
      <f>32170.648+16961.7</f>
    </nc>
  </rcc>
  <rcc rId="4988" sId="1" numFmtId="4">
    <oc r="G215">
      <v>3239.38</v>
    </oc>
    <nc r="G215">
      <v>5352.5</v>
    </nc>
  </rcc>
  <rcc rId="4989" sId="1" odxf="1" dxf="1">
    <oc r="G216">
      <f>SUM(G217)</f>
    </oc>
    <nc r="G216">
      <f>G217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4990" sId="1" numFmtId="4">
    <oc r="G217">
      <v>4388.5200000000004</v>
    </oc>
    <nc r="G217">
      <v>5645.9</v>
    </nc>
  </rcc>
  <rcc rId="4991" sId="1" numFmtId="4">
    <oc r="G229">
      <v>611.6</v>
    </oc>
    <nc r="G229">
      <v>548.5</v>
    </nc>
  </rcc>
  <rcc rId="4992" sId="1" numFmtId="4">
    <oc r="G230">
      <v>218.68226999999999</v>
    </oc>
    <nc r="G230">
      <v>165.7</v>
    </nc>
  </rcc>
  <rrc rId="4993" sId="1" ref="A233:XFD233" action="deleteRow">
    <rfmt sheetId="1" xfDxf="1" sqref="A233:XFD233" start="0" length="0">
      <dxf>
        <font>
          <i/>
          <name val="Times New Roman CYR"/>
          <family val="1"/>
        </font>
        <alignment wrapText="1"/>
      </dxf>
    </rfmt>
    <rcc rId="0" sId="1" dxf="1">
      <nc r="A233" t="inlineStr">
        <is>
          <t>Иные выплаты персоналу учреждений, за исключением фонда оплаты труда</t>
        </is>
      </nc>
      <ndxf>
        <font>
          <i val="0"/>
          <name val="Times New Roman"/>
          <family val="1"/>
        </font>
        <numFmt numFmtId="30" formatCode="@"/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33" t="inlineStr">
        <is>
          <t>10501 83040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33" t="inlineStr">
        <is>
          <t>112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D233">
        <v>969</v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33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33" t="inlineStr">
        <is>
          <t>09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33">
        <v>9.4677299999999995</v>
      </nc>
      <n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4994" sId="1" numFmtId="4">
    <oc r="G232">
      <v>3739.1750299999999</v>
    </oc>
    <nc r="G232">
      <v>19892.2</v>
    </nc>
  </rcc>
  <rcc rId="4995" sId="1" numFmtId="4">
    <oc r="G233">
      <v>108.95</v>
    </oc>
    <nc r="G233">
      <v>6007.4</v>
    </nc>
  </rcc>
  <rcc rId="4996" sId="1" numFmtId="4">
    <oc r="G234">
      <v>819.88499999999999</v>
    </oc>
    <nc r="G234">
      <f>250+624.9</f>
    </nc>
  </rcc>
  <rcc rId="4997" sId="1" numFmtId="4">
    <oc r="G235">
      <v>3719.0776300000002</v>
    </oc>
    <nc r="G235">
      <v>2348.6</v>
    </nc>
  </rcc>
  <rcc rId="4998" sId="1" numFmtId="4">
    <oc r="G236">
      <v>856.38184000000001</v>
    </oc>
    <nc r="G236">
      <v>544.70000000000005</v>
    </nc>
  </rcc>
  <rcc rId="4999" sId="1" numFmtId="4">
    <oc r="G238">
      <v>29.753</v>
    </oc>
    <nc r="G238">
      <v>35.6</v>
    </nc>
  </rcc>
  <rcc rId="5000" sId="1" numFmtId="4">
    <oc r="G239">
      <v>36.808</v>
    </oc>
    <nc r="G239">
      <v>48.5</v>
    </nc>
  </rcc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01" sId="1" odxf="1" dxf="1" numFmtId="4">
    <oc r="G75">
      <v>18245.617279999999</v>
    </oc>
    <nc r="G75">
      <v>16733.400000000001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5002" sId="1" odxf="1" dxf="1" numFmtId="4">
    <oc r="G78">
      <v>728.47</v>
    </oc>
    <nc r="G78">
      <v>162122.6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5003" sId="1">
    <oc r="C78" t="inlineStr">
      <is>
        <t>540</t>
      </is>
    </oc>
    <nc r="C78" t="inlineStr">
      <is>
        <t>465</t>
      </is>
    </nc>
  </rcc>
  <rcc rId="5004" sId="1">
    <oc r="A78" t="inlineStr">
      <is>
        <t>Иные межбюджетные трансферты</t>
      </is>
    </oc>
    <nc r="A78" t="inlineStr">
      <is>
        <t>Субсидии на осуществление капитальных вложений в объекты капитального строительства государственной (муниципальной) собственности автономным учреждениям</t>
      </is>
    </nc>
  </rcc>
  <rcc rId="5005" sId="1" odxf="1" dxf="1" numFmtId="4">
    <oc r="G80">
      <v>51020.41</v>
    </oc>
    <nc r="G80">
      <f>138906.1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5006" sId="1" odxf="1" dxf="1">
    <oc r="B80" t="inlineStr">
      <is>
        <t>04304 S21Д0</t>
      </is>
    </oc>
    <nc r="B80" t="inlineStr">
      <is>
        <t>04304 R3720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5007" sId="1" odxf="1" dxf="1">
    <oc r="B79" t="inlineStr">
      <is>
        <t>04304 S21Д0</t>
      </is>
    </oc>
    <nc r="B79" t="inlineStr">
      <is>
        <t>04304 R3720</t>
      </is>
    </nc>
    <odxf>
      <font>
        <i/>
        <name val="Times New Roman"/>
        <family val="1"/>
      </font>
      <fill>
        <patternFill patternType="none">
          <bgColor indexed="65"/>
        </patternFill>
      </fill>
    </odxf>
    <ndxf>
      <font>
        <i val="0"/>
        <name val="Times New Roman"/>
        <family val="1"/>
      </font>
      <fill>
        <patternFill patternType="solid">
          <bgColor theme="0"/>
        </patternFill>
      </fill>
    </ndxf>
  </rcc>
  <rfmt sheetId="1" sqref="B79" start="0" length="2147483647">
    <dxf>
      <font>
        <i/>
      </font>
    </dxf>
  </rfmt>
  <rrc rId="5008" sId="1" ref="A81:XFD81" action="deleteRow">
    <undo index="0" exp="ref" v="1" dr="G81" r="G79" sId="1"/>
    <rfmt sheetId="1" xfDxf="1" sqref="A81:XFD81" start="0" length="0">
      <dxf>
        <font>
          <b/>
          <name val="Times New Roman CYR"/>
          <family val="1"/>
        </font>
        <alignment wrapText="1"/>
      </dxf>
    </rfmt>
    <rcc rId="0" sId="1" dxf="1">
      <nc r="A81" t="inlineStr">
        <is>
          <t>Иные межбюджетные трансферты</t>
        </is>
      </nc>
      <ndxf>
        <font>
          <b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81" t="inlineStr">
        <is>
          <t>04304 S21Д0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1" t="inlineStr">
        <is>
          <t>540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81" t="inlineStr">
        <is>
          <t>968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81" t="inlineStr">
        <is>
          <t>04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81" t="inlineStr">
        <is>
          <t>09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81">
        <v>50000</v>
      </nc>
      <ndxf>
        <font>
          <b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5009" sId="1">
    <oc r="G79">
      <f>#REF!+G80</f>
    </oc>
    <nc r="G79">
      <f>SUM(G80)</f>
    </nc>
  </rcc>
  <rrc rId="5010" sId="1" ref="A71:XFD71" action="deleteRow">
    <undo index="0" exp="ref" v="1" dr="G71" r="G70" sId="1"/>
    <rfmt sheetId="1" xfDxf="1" sqref="A71:XFD71" start="0" length="0">
      <dxf>
        <font>
          <b/>
          <i/>
          <name val="Times New Roman CYR"/>
          <family val="1"/>
        </font>
        <alignment wrapText="1"/>
      </dxf>
    </rfmt>
    <rcc rId="0" sId="1" dxf="1">
      <nc r="A71" t="inlineStr">
        <is>
          <t>Иные межбюджетные трансферты муниципальным образованиям на содержание автомобильных дорог общего пользования местного значения, в том числе обеспечение безопасности дорожного движения и аварийно-восстановительные работы</t>
        </is>
      </nc>
      <ndxf>
        <font>
          <b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1" t="inlineStr">
        <is>
          <t>04304 743Д0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71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1" t="inlineStr">
        <is>
          <t>968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1" t="inlineStr">
        <is>
          <t>04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71" t="inlineStr">
        <is>
          <t>09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71">
        <f>G72</f>
      </nc>
      <ndxf>
        <font>
          <b val="0"/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011" sId="1" ref="A71:XFD71" action="deleteRow">
    <rfmt sheetId="1" xfDxf="1" sqref="A71:XFD71" start="0" length="0">
      <dxf>
        <font>
          <b/>
          <i/>
          <name val="Times New Roman CYR"/>
          <family val="1"/>
        </font>
        <alignment wrapText="1"/>
      </dxf>
    </rfmt>
    <rcc rId="0" sId="1" dxf="1">
      <nc r="A71" t="inlineStr">
        <is>
          <t>Субсидии автономным учреждениям на иные цели</t>
        </is>
      </nc>
      <ndxf>
        <font>
          <b val="0"/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1" t="inlineStr">
        <is>
          <t>04304 743Д0</t>
        </is>
      </nc>
      <ndxf>
        <font>
          <b val="0"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1" t="inlineStr">
        <is>
          <t>622</t>
        </is>
      </nc>
      <ndxf>
        <font>
          <b val="0"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71" t="inlineStr">
        <is>
          <t>968</t>
        </is>
      </nc>
      <ndxf>
        <font>
          <b val="0"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1" t="inlineStr">
        <is>
          <t>04</t>
        </is>
      </nc>
      <ndxf>
        <font>
          <b val="0"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71" t="inlineStr">
        <is>
          <t>09</t>
        </is>
      </nc>
      <ndxf>
        <font>
          <b val="0"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1">
        <v>10000</v>
      </nc>
      <ndxf>
        <font>
          <b val="0"/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5012" sId="1">
    <oc r="G74">
      <f>G75+G77</f>
    </oc>
    <nc r="G74">
      <f>G75</f>
    </nc>
  </rcc>
  <rrc rId="5013" sId="1" ref="A74:XFD74" action="deleteRow">
    <undo index="65535" exp="ref" v="1" dr="G74" r="G70" sId="1"/>
    <rfmt sheetId="1" xfDxf="1" sqref="A74:XFD74" start="0" length="0">
      <dxf>
        <font>
          <name val="Times New Roman CYR"/>
          <family val="1"/>
        </font>
        <alignment wrapText="1"/>
      </dxf>
    </rfmt>
    <rcc rId="0" sId="1" dxf="1">
      <nc r="A74" t="inlineStr">
        <is>
          <t>На дорожную деятельность в отношении автомобильных дорог общего пользования местного значения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4" t="inlineStr">
        <is>
          <t>04304 S21Д0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7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7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7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74">
        <f>G75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5014" sId="1">
    <oc r="G70">
      <f>#REF!+G71+G74+G79</f>
    </oc>
    <nc r="G70">
      <f>G71+G74+G76</f>
    </nc>
  </rcc>
  <rrc rId="5015" sId="1" ref="A78:XFD78" action="deleteRow">
    <rfmt sheetId="1" xfDxf="1" sqref="A78:XFD78" start="0" length="0">
      <dxf>
        <font>
          <b/>
          <i/>
          <name val="Times New Roman CYR"/>
          <family val="1"/>
        </font>
        <alignment wrapText="1"/>
      </dxf>
    </rfmt>
    <rcc rId="0" sId="1" dxf="1">
      <nc r="A78" t="inlineStr">
        <is>
          <t>Возмещение части затрат на уплату лизинговых платежей в связи с приобретением специализированных транспортных средств для содержания автомобильных дорог общего пользования местного значения за счет средств Дорожного фонда Республики Бурятия</t>
        </is>
      </nc>
      <ndxf>
        <font>
          <b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8" t="inlineStr">
        <is>
          <t>04304 S23Д0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78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8" t="inlineStr">
        <is>
          <t>968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8" t="inlineStr">
        <is>
          <t>04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78" t="inlineStr">
        <is>
          <t>09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78">
        <f>G79</f>
      </nc>
      <ndxf>
        <font>
          <b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016" sId="1" ref="A78:XFD78" action="deleteRow">
    <rfmt sheetId="1" xfDxf="1" sqref="A78:XFD78" start="0" length="0">
      <dxf>
        <font>
          <b/>
          <name val="Times New Roman CYR"/>
          <family val="1"/>
        </font>
        <alignment wrapText="1"/>
      </dxf>
    </rfmt>
    <rcc rId="0" sId="1" dxf="1">
      <nc r="A78" t="inlineStr">
        <is>
          <t>Субсидии автономным учреждениям на иные цели</t>
        </is>
      </nc>
      <ndxf>
        <font>
          <b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8" t="inlineStr">
        <is>
          <t>04304 S23Д0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8" t="inlineStr">
        <is>
          <t>622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78" t="inlineStr">
        <is>
          <t>968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8" t="inlineStr">
        <is>
          <t>04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78" t="inlineStr">
        <is>
          <t>09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8">
        <v>381.95697999999999</v>
      </nc>
      <ndxf>
        <font>
          <b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17" sId="1">
    <oc r="D74" t="inlineStr">
      <is>
        <t>971</t>
      </is>
    </oc>
    <nc r="D74" t="inlineStr">
      <is>
        <t>968</t>
      </is>
    </nc>
  </rcc>
  <rcc rId="5018" sId="1">
    <oc r="D75" t="inlineStr">
      <is>
        <t>971</t>
      </is>
    </oc>
    <nc r="D75" t="inlineStr">
      <is>
        <t>968</t>
      </is>
    </nc>
  </rcc>
  <rcc rId="5019" sId="1">
    <oc r="D76" t="inlineStr">
      <is>
        <t>968</t>
      </is>
    </oc>
    <nc r="D76" t="inlineStr">
      <is>
        <t>971</t>
      </is>
    </nc>
  </rcc>
  <rcc rId="5020" sId="1">
    <oc r="D77" t="inlineStr">
      <is>
        <t>968</t>
      </is>
    </oc>
    <nc r="D77" t="inlineStr">
      <is>
        <t>971</t>
      </is>
    </nc>
  </rcc>
  <rcc rId="5021" sId="1" numFmtId="4">
    <oc r="G101">
      <v>3620.0581200000001</v>
    </oc>
    <nc r="G101">
      <v>9232.4</v>
    </nc>
  </rcc>
  <rcc rId="5022" sId="1">
    <oc r="G102">
      <f>G103</f>
    </oc>
    <nc r="G102">
      <f>G103</f>
    </nc>
  </rcc>
  <rcc rId="5023" sId="1" numFmtId="4">
    <oc r="G103">
      <v>7729.5320000000002</v>
    </oc>
    <nc r="G103">
      <v>8270.1</v>
    </nc>
  </rcc>
  <rcc rId="5024" sId="1" odxf="1" dxf="1" numFmtId="4">
    <oc r="G107">
      <v>4239.9832200000001</v>
    </oc>
    <nc r="G107">
      <v>14678.2</v>
    </nc>
    <odxf>
      <fill>
        <patternFill patternType="none">
          <bgColor indexed="65"/>
        </patternFill>
      </fill>
      <border outline="0">
        <right/>
      </border>
    </odxf>
    <ndxf>
      <fill>
        <patternFill patternType="solid">
          <bgColor theme="0"/>
        </patternFill>
      </fill>
      <border outline="0">
        <right style="thin">
          <color indexed="64"/>
        </right>
      </border>
    </ndxf>
  </rcc>
  <rcc rId="5025" sId="1" odxf="1" dxf="1">
    <oc r="G108">
      <f>G109</f>
    </oc>
    <nc r="G108">
      <f>G109</f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5026" sId="1" numFmtId="4">
    <oc r="G109">
      <v>13983.864</v>
    </oc>
    <nc r="G109">
      <v>12942.4</v>
    </nc>
  </rcc>
  <rcc rId="5027" sId="1" numFmtId="4">
    <oc r="G113">
      <v>12142.3</v>
    </oc>
    <nc r="G113">
      <v>9296.2000000000007</v>
    </nc>
  </rcc>
  <rcc rId="5028" sId="1" numFmtId="4">
    <oc r="G115">
      <v>13483.5</v>
    </oc>
    <nc r="G115">
      <v>13346.3</v>
    </nc>
  </rcc>
  <rcc rId="5029" sId="1" numFmtId="4">
    <oc r="G119">
      <v>1919.694</v>
    </oc>
    <nc r="G119">
      <f>150+45</f>
    </nc>
  </rcc>
  <rcc rId="5030" sId="1" numFmtId="4">
    <oc r="G120">
      <v>58</v>
    </oc>
    <nc r="G120"/>
  </rcc>
  <rrc rId="5031" sId="1" ref="A120:XFD120" action="deleteRow">
    <rfmt sheetId="1" xfDxf="1" sqref="A120:XFD120" start="0" length="0">
      <dxf>
        <font>
          <b/>
          <name val="Times New Roman CYR"/>
          <family val="1"/>
        </font>
        <alignment wrapText="1"/>
      </dxf>
    </rfmt>
    <rcc rId="0" sId="1" dxf="1">
      <nc r="A120" t="inlineStr">
        <is>
          <t>Субсидии бюджетным учреждениям на иные цели</t>
        </is>
      </nc>
      <ndxf>
        <font>
          <b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20" t="inlineStr">
        <is>
          <t>08401 83160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0" t="inlineStr">
        <is>
          <t>612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20" t="inlineStr">
        <is>
          <t>973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20" t="inlineStr">
        <is>
          <t>07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20" t="inlineStr">
        <is>
          <t>03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20" start="0" length="0">
      <dxf>
        <font>
          <b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5032" sId="1" ref="A120:XFD120" action="deleteRow">
    <rfmt sheetId="1" xfDxf="1" sqref="A120:XFD120" start="0" length="0">
      <dxf>
        <font>
          <b/>
          <name val="Times New Roman CYR"/>
          <family val="1"/>
        </font>
        <alignment wrapText="1"/>
      </dxf>
    </rfmt>
    <rcc rId="0" sId="1" dxf="1">
      <nc r="A120" t="inlineStr">
        <is>
  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b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20" t="inlineStr">
        <is>
          <t>08401 83160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0" t="inlineStr">
        <is>
          <t>621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20" t="inlineStr">
        <is>
          <t>973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20" t="inlineStr">
        <is>
          <t>07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20" t="inlineStr">
        <is>
          <t>03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0">
        <v>30</v>
      </nc>
      <ndxf>
        <font>
          <b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033" sId="1" ref="A120:XFD120" action="deleteRow">
    <rfmt sheetId="1" xfDxf="1" sqref="A120:XFD120" start="0" length="0">
      <dxf>
        <font>
          <b/>
          <name val="Times New Roman CYR"/>
          <family val="1"/>
        </font>
        <alignment wrapText="1"/>
      </dxf>
    </rfmt>
    <rcc rId="0" sId="1" dxf="1">
      <nc r="A120" t="inlineStr">
        <is>
          <t>Субсидии автономным учреждениям на иные цели</t>
        </is>
      </nc>
      <ndxf>
        <font>
          <b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20" t="inlineStr">
        <is>
          <t>08401 83160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0" t="inlineStr">
        <is>
          <t>622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20" t="inlineStr">
        <is>
          <t>973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20" t="inlineStr">
        <is>
          <t>07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20" t="inlineStr">
        <is>
          <t>03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0">
        <v>60</v>
      </nc>
      <ndxf>
        <font>
          <b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034" sId="1" ref="A120:XFD120" action="deleteRow">
    <undo index="65535" exp="area" dr="G119:G120" r="G118" sId="1"/>
    <rfmt sheetId="1" xfDxf="1" sqref="A120:XFD120" start="0" length="0">
      <dxf>
        <font>
          <b/>
          <name val="Times New Roman CYR"/>
          <family val="1"/>
        </font>
        <alignment wrapText="1"/>
      </dxf>
    </rfmt>
    <rcc rId="0" sId="1" dxf="1">
      <nc r="A120" t="inlineStr">
        <is>
          <t>Субсидии автономным учреждениям на иные цели</t>
        </is>
      </nc>
      <ndxf>
        <font>
          <b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20" t="inlineStr">
        <is>
          <t>08401 83160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0" t="inlineStr">
        <is>
          <t>622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20" t="inlineStr">
        <is>
          <t>973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20" t="inlineStr">
        <is>
          <t>08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20" t="inlineStr">
        <is>
          <t>01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0">
        <v>930.4</v>
      </nc>
      <ndxf>
        <font>
          <b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5035" sId="1" numFmtId="4">
    <oc r="G122">
      <v>529.79999999999995</v>
    </oc>
    <nc r="G122">
      <v>556</v>
    </nc>
  </rcc>
  <rcc rId="5036" sId="1" numFmtId="4">
    <oc r="G123">
      <v>160</v>
    </oc>
    <nc r="G123">
      <v>167.9</v>
    </nc>
  </rcc>
  <rrc rId="5037" sId="1" ref="A126:XFD126" action="deleteRow">
    <rfmt sheetId="1" xfDxf="1" sqref="A126:XFD126" start="0" length="0">
      <dxf>
        <font>
          <b/>
          <name val="Times New Roman CYR"/>
          <family val="1"/>
        </font>
        <alignment wrapText="1"/>
      </dxf>
    </rfmt>
    <rcc rId="0" sId="1" dxf="1">
      <nc r="A126" t="inlineStr">
        <is>
          <t>Иные выплаты персоналу учреждений, за исключением фонда оплаты труда</t>
        </is>
      </nc>
      <ndxf>
        <font>
          <b val="0"/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26" t="inlineStr">
        <is>
          <t>08402 83160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6" t="inlineStr">
        <is>
          <t>112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26" t="inlineStr">
        <is>
          <t>973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26" t="inlineStr">
        <is>
          <t>08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26" t="inlineStr">
        <is>
          <t>04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26">
        <v>26</v>
      </nc>
      <ndxf>
        <font>
          <b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5038" sId="1" numFmtId="4">
    <oc r="G125">
      <v>5718.5</v>
    </oc>
    <nc r="G125">
      <v>6270.6</v>
    </nc>
  </rcc>
  <rcc rId="5039" sId="1" numFmtId="4">
    <oc r="G126">
      <v>1582.7</v>
    </oc>
    <nc r="G126">
      <v>1893.7</v>
    </nc>
  </rcc>
  <rcc rId="5040" sId="1" numFmtId="4">
    <oc r="G127">
      <v>145.69999999999999</v>
    </oc>
    <nc r="G127">
      <f>47.1+22+39.6+98</f>
    </nc>
  </rcc>
  <rcc rId="5041" sId="1" numFmtId="4">
    <oc r="G128">
      <v>516.45000000000005</v>
    </oc>
    <nc r="G128">
      <v>185</v>
    </nc>
  </rcc>
  <rcc rId="5042" sId="1" numFmtId="4">
    <oc r="G129">
      <v>5</v>
    </oc>
    <nc r="G129">
      <v>6.5</v>
    </nc>
  </rcc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43" sId="1" numFmtId="4">
    <oc r="G162">
      <v>1371.8</v>
    </oc>
    <nc r="G162">
      <v>1226.4000000000001</v>
    </nc>
  </rcc>
  <rcc rId="5044" sId="1" numFmtId="4">
    <nc r="G138">
      <v>1444.9</v>
    </nc>
  </rcc>
  <rcc rId="5045" sId="1" numFmtId="4">
    <nc r="G139">
      <v>436.3</v>
    </nc>
  </rcc>
  <rcc rId="5046" sId="1" numFmtId="4">
    <oc r="G143">
      <v>20671.988819999999</v>
    </oc>
    <nc r="G143">
      <v>20702.5</v>
    </nc>
  </rcc>
  <rcc rId="5047" sId="1" numFmtId="4">
    <oc r="G149">
      <v>511.9</v>
    </oc>
    <nc r="G149">
      <v>542.29999999999995</v>
    </nc>
  </rcc>
  <rcc rId="5048" sId="1" numFmtId="4">
    <oc r="G150">
      <v>154.6</v>
    </oc>
    <nc r="G150">
      <v>163.80000000000001</v>
    </nc>
  </rcc>
  <rcc rId="5049" sId="1" numFmtId="4">
    <oc r="G152">
      <v>1767.5</v>
    </oc>
    <nc r="G152">
      <v>1997.9</v>
    </nc>
  </rcc>
  <rcc rId="5050" sId="1" numFmtId="4">
    <oc r="G153">
      <v>533.79999999999995</v>
    </oc>
    <nc r="G153">
      <v>603.4</v>
    </nc>
  </rcc>
  <rcc rId="5051" sId="1" numFmtId="4">
    <oc r="G154">
      <v>37.799999999999997</v>
    </oc>
    <nc r="G154">
      <f>15+114</f>
    </nc>
  </rcc>
  <rcc rId="5052" sId="1" numFmtId="4">
    <oc r="G155">
      <v>215.84618</v>
    </oc>
    <nc r="G155">
      <v>15</v>
    </nc>
  </rcc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53" sId="1" numFmtId="4">
    <oc r="G211">
      <v>64.262</v>
    </oc>
    <nc r="G211">
      <v>61.674999999999997</v>
    </nc>
  </rcc>
  <rcc rId="5054" sId="1" numFmtId="4">
    <oc r="G212">
      <v>19.407</v>
    </oc>
    <nc r="G212">
      <v>18.625</v>
    </nc>
  </rcc>
  <rcc rId="5055" sId="1" numFmtId="4">
    <oc r="G208">
      <v>61</v>
    </oc>
    <nc r="G208">
      <v>65.099999999999994</v>
    </nc>
  </rcc>
  <rcc rId="5056" sId="1" numFmtId="4">
    <oc r="G209">
      <v>18.399999999999999</v>
    </oc>
    <nc r="G209">
      <v>19.600000000000001</v>
    </nc>
  </rcc>
  <rcc rId="5057" sId="1" numFmtId="4">
    <oc r="G216">
      <v>87.2</v>
    </oc>
    <nc r="G216">
      <v>83.5</v>
    </nc>
  </rcc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68" sId="1">
    <oc r="G21">
      <f>208+208</f>
    </oc>
    <nc r="G21">
      <f>211</f>
    </nc>
  </rcc>
  <rrc rId="5069" sId="1" ref="A22:XFD24" action="insertRow"/>
  <rfmt sheetId="1" sqref="A22" start="0" length="0">
    <dxf>
      <font>
        <i/>
        <color indexed="8"/>
        <name val="Times New Roman"/>
        <family val="1"/>
      </font>
      <fill>
        <patternFill patternType="none">
          <bgColor indexed="65"/>
        </patternFill>
      </fill>
      <alignment vertical="top"/>
    </dxf>
  </rfmt>
  <rfmt sheetId="1" sqref="B22" start="0" length="0">
    <dxf>
      <font>
        <i/>
        <name val="Times New Roman"/>
        <family val="1"/>
      </font>
    </dxf>
  </rfmt>
  <rfmt sheetId="1" sqref="C22" start="0" length="0">
    <dxf>
      <font>
        <i/>
        <name val="Times New Roman"/>
        <family val="1"/>
      </font>
    </dxf>
  </rfmt>
  <rcc rId="5070" sId="1" odxf="1" dxf="1">
    <nc r="D22" t="inlineStr">
      <is>
        <t>968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071" sId="1" odxf="1" dxf="1">
    <nc r="E22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072" sId="1" odxf="1" dxf="1">
    <nc r="F22" t="inlineStr">
      <is>
        <t>13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073" sId="1" odxf="1" dxf="1">
    <nc r="G22">
      <f>G23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fmt sheetId="1" sqref="A22:XFD22" start="0" length="0">
    <dxf>
      <font>
        <b/>
        <name val="Times New Roman CYR"/>
        <family val="1"/>
      </font>
    </dxf>
  </rfmt>
  <rfmt sheetId="1" sqref="A23" start="0" length="0">
    <dxf>
      <font>
        <i/>
        <color indexed="8"/>
        <name val="Times New Roman"/>
        <family val="1"/>
      </font>
      <fill>
        <patternFill patternType="none">
          <bgColor indexed="65"/>
        </patternFill>
      </fill>
      <alignment horizontal="general" vertical="top"/>
    </dxf>
  </rfmt>
  <rfmt sheetId="1" sqref="B23" start="0" length="0">
    <dxf>
      <font>
        <i/>
        <name val="Times New Roman"/>
        <family val="1"/>
      </font>
    </dxf>
  </rfmt>
  <rfmt sheetId="1" sqref="C23" start="0" length="0">
    <dxf>
      <font>
        <b/>
        <i/>
        <name val="Times New Roman"/>
        <family val="1"/>
      </font>
    </dxf>
  </rfmt>
  <rcc rId="5074" sId="1" odxf="1" dxf="1" numFmtId="30">
    <nc r="D23">
      <v>968</v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075" sId="1" odxf="1" dxf="1">
    <nc r="E23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076" sId="1" odxf="1" dxf="1">
    <nc r="F23" t="inlineStr">
      <is>
        <t>13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077" sId="1" odxf="1" dxf="1">
    <nc r="G23">
      <f>G24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fmt sheetId="1" sqref="A23:XFD23" start="0" length="0">
    <dxf>
      <font>
        <i/>
        <name val="Times New Roman CYR"/>
        <family val="1"/>
      </font>
    </dxf>
  </rfmt>
  <rcc rId="5078" sId="1">
    <nc r="C24" t="inlineStr">
      <is>
        <t>244</t>
      </is>
    </nc>
  </rcc>
  <rcc rId="5079" sId="1">
    <nc r="D24" t="inlineStr">
      <is>
        <t>968</t>
      </is>
    </nc>
  </rcc>
  <rcc rId="5080" sId="1">
    <nc r="E24" t="inlineStr">
      <is>
        <t>01</t>
      </is>
    </nc>
  </rcc>
  <rcc rId="5081" sId="1">
    <nc r="F24" t="inlineStr">
      <is>
        <t>13</t>
      </is>
    </nc>
  </rcc>
  <rfmt sheetId="1" sqref="G24" start="0" length="0">
    <dxf>
      <fill>
        <patternFill patternType="none">
          <bgColor indexed="65"/>
        </patternFill>
      </fill>
    </dxf>
  </rfmt>
  <rrc rId="5082" sId="1" ref="A25:XFD27" action="insertRow"/>
  <rfmt sheetId="1" sqref="A25" start="0" length="0">
    <dxf>
      <font>
        <i/>
        <color indexed="8"/>
        <name val="Times New Roman"/>
        <family val="1"/>
      </font>
      <fill>
        <patternFill patternType="none">
          <bgColor indexed="65"/>
        </patternFill>
      </fill>
      <alignment vertical="top"/>
    </dxf>
  </rfmt>
  <rfmt sheetId="1" sqref="B25" start="0" length="0">
    <dxf>
      <font>
        <i/>
        <name val="Times New Roman"/>
        <family val="1"/>
      </font>
    </dxf>
  </rfmt>
  <rfmt sheetId="1" sqref="C25" start="0" length="0">
    <dxf>
      <font>
        <i/>
        <name val="Times New Roman"/>
        <family val="1"/>
      </font>
    </dxf>
  </rfmt>
  <rcc rId="5083" sId="1" odxf="1" dxf="1">
    <nc r="D25" t="inlineStr">
      <is>
        <t>968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084" sId="1" odxf="1" dxf="1">
    <nc r="E25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085" sId="1" odxf="1" dxf="1">
    <nc r="F25" t="inlineStr">
      <is>
        <t>13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086" sId="1" odxf="1" dxf="1">
    <nc r="G25">
      <f>G26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A25:XFD25" start="0" length="0">
    <dxf>
      <font>
        <b/>
        <name val="Times New Roman CYR"/>
        <family val="1"/>
      </font>
    </dxf>
  </rfmt>
  <rfmt sheetId="1" sqref="A26" start="0" length="0">
    <dxf>
      <font>
        <i/>
        <color indexed="8"/>
        <name val="Times New Roman"/>
        <family val="1"/>
      </font>
      <fill>
        <patternFill patternType="none">
          <bgColor indexed="65"/>
        </patternFill>
      </fill>
      <alignment horizontal="general" vertical="top"/>
    </dxf>
  </rfmt>
  <rfmt sheetId="1" sqref="B26" start="0" length="0">
    <dxf>
      <font>
        <i/>
        <name val="Times New Roman"/>
        <family val="1"/>
      </font>
    </dxf>
  </rfmt>
  <rfmt sheetId="1" sqref="C26" start="0" length="0">
    <dxf>
      <font>
        <b/>
        <i/>
        <name val="Times New Roman"/>
        <family val="1"/>
      </font>
    </dxf>
  </rfmt>
  <rcc rId="5087" sId="1" odxf="1" dxf="1" numFmtId="30">
    <nc r="D26">
      <v>968</v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088" sId="1" odxf="1" dxf="1">
    <nc r="E26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089" sId="1" odxf="1" dxf="1">
    <nc r="F26" t="inlineStr">
      <is>
        <t>13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090" sId="1" odxf="1" dxf="1">
    <nc r="G26">
      <f>G27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A26:XFD26" start="0" length="0">
    <dxf>
      <font>
        <i/>
        <name val="Times New Roman CYR"/>
        <family val="1"/>
      </font>
    </dxf>
  </rfmt>
  <rcc rId="5091" sId="1">
    <nc r="C27" t="inlineStr">
      <is>
        <t>244</t>
      </is>
    </nc>
  </rcc>
  <rcc rId="5092" sId="1">
    <nc r="D27" t="inlineStr">
      <is>
        <t>968</t>
      </is>
    </nc>
  </rcc>
  <rcc rId="5093" sId="1">
    <nc r="E27" t="inlineStr">
      <is>
        <t>01</t>
      </is>
    </nc>
  </rcc>
  <rcc rId="5094" sId="1">
    <nc r="F27" t="inlineStr">
      <is>
        <t>13</t>
      </is>
    </nc>
  </rcc>
  <rcc rId="5095" sId="1" odxf="1" dxf="1">
    <nc r="A22" t="inlineStr">
      <is>
        <t>Основное мероприятие "Проведение рейтинговой оценки показателей эффективности развития сельских поселений"</t>
      </is>
    </nc>
    <ndxf/>
  </rcc>
  <rcc rId="5096" sId="1" odxf="1" dxf="1">
    <nc r="A23" t="inlineStr">
      <is>
        <t>Прочие мероприятия, связаные с выполнением обязательста ОМСУ</t>
      </is>
    </nc>
    <ndxf>
      <alignment horizontal="left"/>
    </ndxf>
  </rcc>
  <rcc rId="5097" sId="1" odxf="1" dxf="1">
    <nc r="A24" t="inlineStr">
      <is>
        <t>Закупка товаров, работ и услуг для государственных (муниципальных) нужд</t>
      </is>
    </nc>
    <ndxf>
      <font>
        <color indexed="8"/>
        <name val="Times New Roman"/>
        <family val="1"/>
      </font>
      <fill>
        <patternFill patternType="none">
          <bgColor indexed="65"/>
        </patternFill>
      </fill>
      <alignment vertical="top"/>
    </ndxf>
  </rcc>
  <rcc rId="5098" sId="1">
    <nc r="A25" t="inlineStr">
      <is>
        <t>Основное мероприятие "Изготовление атрибутики с логотипом Селенгинского района Республики Бурятия"</t>
      </is>
    </nc>
  </rcc>
  <rcc rId="5099" sId="1" odxf="1" dxf="1">
    <nc r="A26" t="inlineStr">
      <is>
        <t>Прочие мероприятия, связаные с выполнением обязательста ОМСУ</t>
      </is>
    </nc>
    <ndxf>
      <alignment horizontal="left"/>
    </ndxf>
  </rcc>
  <rcc rId="5100" sId="1" odxf="1" dxf="1">
    <nc r="A27" t="inlineStr">
      <is>
        <t>Закупка товаров, работ и услуг для государственных (муниципальных) нужд</t>
      </is>
    </nc>
    <ndxf>
      <font>
        <color indexed="8"/>
        <name val="Times New Roman"/>
        <family val="1"/>
      </font>
      <fill>
        <patternFill patternType="none">
          <bgColor indexed="65"/>
        </patternFill>
      </fill>
      <alignment vertical="top"/>
    </ndxf>
  </rcc>
  <rcc rId="5101" sId="1">
    <nc r="B24" t="inlineStr">
      <is>
        <t>01003 82900</t>
      </is>
    </nc>
  </rcc>
  <rcc rId="5102" sId="1">
    <nc r="B25" t="inlineStr">
      <is>
        <t>01004 00000</t>
      </is>
    </nc>
  </rcc>
  <rcc rId="5103" sId="1">
    <nc r="B26" t="inlineStr">
      <is>
        <t>01004 82900</t>
      </is>
    </nc>
  </rcc>
  <rcc rId="5104" sId="1">
    <nc r="B27" t="inlineStr">
      <is>
        <t>01004 82900</t>
      </is>
    </nc>
  </rcc>
  <rcc rId="5105" sId="1">
    <nc r="B22" t="inlineStr">
      <is>
        <t>01003 00000</t>
      </is>
    </nc>
  </rcc>
  <rcc rId="5106" sId="1">
    <nc r="B23" t="inlineStr">
      <is>
        <t>01003 82900</t>
      </is>
    </nc>
  </rcc>
  <rcc rId="5107" sId="1" numFmtId="4">
    <nc r="G24">
      <f>650</f>
    </nc>
  </rcc>
  <rcc rId="5108" sId="1" numFmtId="4">
    <nc r="G27">
      <f>300</f>
    </nc>
  </rcc>
  <rcc rId="5109" sId="1">
    <oc r="G15">
      <f>G16+G19+G28</f>
    </oc>
    <nc r="G15">
      <f>G16+G19+G22+G25+G28</f>
    </nc>
  </rcc>
  <rdn rId="0" localSheetId="1" customView="1" name="Z_22CCFE3F_1FC6_45E5_81E4_247A6159C49A_.wvu.PrintArea" hidden="1" oldHidden="1">
    <formula>Муниц.программы!$A$1:$G$293</formula>
  </rdn>
  <rdn rId="0" localSheetId="1" customView="1" name="Z_22CCFE3F_1FC6_45E5_81E4_247A6159C49A_.wvu.FilterData" hidden="1" oldHidden="1">
    <formula>Муниц.программы!$A$14:$G$318</formula>
  </rdn>
  <rcv guid="{22CCFE3F-1FC6-45E5-81E4-247A6159C49A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65" sId="1">
    <oc r="G3" t="inlineStr">
      <is>
        <t>от     марта 2023  № ____</t>
      </is>
    </oc>
    <nc r="G3" t="inlineStr">
      <is>
        <t>от 17  марта 2023  № 245</t>
      </is>
    </nc>
  </rcc>
  <rcv guid="{F3937C05-AF36-47B9-8638-B7F3F20947C6}" action="delete"/>
  <rdn rId="0" localSheetId="1" customView="1" name="Z_F3937C05_AF36_47B9_8638_B7F3F20947C6_.wvu.PrintArea" hidden="1" oldHidden="1">
    <formula>Муниц.программы!$A$1:$G$366</formula>
    <oldFormula>Муниц.программы!$A$5:$G$366</oldFormula>
  </rdn>
  <rdn rId="0" localSheetId="1" customView="1" name="Z_F3937C05_AF36_47B9_8638_B7F3F20947C6_.wvu.FilterData" hidden="1" oldHidden="1">
    <formula>Муниц.программы!$A$20:$G$391</formula>
    <oldFormula>Муниц.программы!$A$20:$G$391</oldFormula>
  </rdn>
  <rcv guid="{F3937C05-AF36-47B9-8638-B7F3F20947C6}" action="add"/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12" sId="1" numFmtId="4">
    <oc r="G35">
      <v>4051.7</v>
    </oc>
    <nc r="G35">
      <v>6087.3</v>
    </nc>
  </rcc>
  <rcc rId="5113" sId="1" numFmtId="4">
    <oc r="G37">
      <v>1223.5999999999999</v>
    </oc>
    <nc r="G37">
      <v>1838.3</v>
    </nc>
  </rcc>
  <rcc rId="5114" sId="1" numFmtId="4">
    <oc r="G39">
      <f>470-0.855</f>
    </oc>
    <nc r="G39">
      <v>500</v>
    </nc>
  </rcc>
  <rcc rId="5115" sId="1" numFmtId="4">
    <oc r="G43">
      <v>23391.200000000001</v>
    </oc>
    <nc r="G43">
      <v>23556.6</v>
    </nc>
  </rcc>
  <rcc rId="5116" sId="1" numFmtId="4">
    <oc r="G45">
      <v>121.6</v>
    </oc>
    <nc r="G45">
      <v>129</v>
    </nc>
  </rcc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17" sId="1" numFmtId="4">
    <oc r="G54">
      <v>3603.1</v>
    </oc>
    <nc r="G54">
      <v>5337.7</v>
    </nc>
  </rcc>
  <rcc rId="5118" sId="1" numFmtId="4">
    <oc r="G55">
      <v>13</v>
    </oc>
    <nc r="G55">
      <v>32</v>
    </nc>
  </rcc>
  <rcc rId="5119" sId="1" numFmtId="4">
    <oc r="G56">
      <v>1088.0999999999999</v>
    </oc>
    <nc r="G56">
      <v>1612</v>
    </nc>
  </rcc>
  <rcc rId="5120" sId="1" numFmtId="4">
    <oc r="G58">
      <v>205.3</v>
    </oc>
    <nc r="G58">
      <v>207</v>
    </nc>
  </rcc>
  <rcc rId="5121" sId="1" numFmtId="4">
    <oc r="G59">
      <v>37</v>
    </oc>
    <nc r="G59">
      <v>65</v>
    </nc>
  </rcc>
  <rcc rId="5122" sId="1" numFmtId="4">
    <oc r="G62">
      <v>260</v>
    </oc>
    <nc r="G62">
      <v>310</v>
    </nc>
  </rcc>
  <rcc rId="5123" sId="1">
    <oc r="G64">
      <f>120+30</f>
    </oc>
    <nc r="G64"/>
  </rcc>
  <rrc rId="5124" sId="1" ref="A63:XFD63" action="deleteRow">
    <undo index="65535" exp="ref" v="1" dr="G63" r="G60" sId="1"/>
    <rfmt sheetId="1" xfDxf="1" sqref="A63:XFD63" start="0" length="0">
      <dxf>
        <font>
          <b/>
          <name val="Times New Roman CYR"/>
          <family val="1"/>
        </font>
        <alignment wrapText="1"/>
      </dxf>
    </rfmt>
    <rcc rId="0" sId="1" dxf="1">
      <nc r="A63" t="inlineStr">
        <is>
          <t xml:space="preserve">Подготовка проектов межевания и проведение кадастровых работ в отношении земельных участков, выделяемых в счет земельных долей
</t>
        </is>
      </nc>
      <ndxf>
        <font>
          <b val="0"/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3" t="inlineStr">
        <is>
          <t>04103 S2310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63" start="0" length="0">
      <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63" t="inlineStr">
        <is>
          <t>971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3" t="inlineStr">
        <is>
          <t>04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3" t="inlineStr">
        <is>
          <t>12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3">
        <f>G64</f>
      </nc>
      <ndxf>
        <font>
          <b val="0"/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125" sId="1" ref="A63:XFD63" action="deleteRow">
    <rfmt sheetId="1" xfDxf="1" sqref="A63:XFD63" start="0" length="0">
      <dxf>
        <font>
          <b/>
          <name val="Times New Roman CYR"/>
          <family val="1"/>
        </font>
        <alignment wrapText="1"/>
      </dxf>
    </rfmt>
    <rcc rId="0" sId="1" dxf="1">
      <nc r="A63" t="inlineStr">
        <is>
          <t>Прочие закупки товаров, работ и услуг для государственных (муниципальных) нужд</t>
        </is>
      </nc>
      <ndxf>
        <font>
          <b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3" t="inlineStr">
        <is>
          <t>04103 S2310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3" t="inlineStr">
        <is>
          <t>244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3" t="inlineStr">
        <is>
          <t>971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3" t="inlineStr">
        <is>
          <t>04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3" t="inlineStr">
        <is>
          <t>12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63" start="0" length="0">
      <dxf>
        <font>
          <b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5126" sId="1">
    <oc r="G60">
      <f>G61+#REF!</f>
    </oc>
    <nc r="G60">
      <f>G61</f>
    </nc>
  </rcc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27" sId="1" numFmtId="4">
    <oc r="G71">
      <v>16733.400000000001</v>
    </oc>
    <nc r="G71">
      <f>17764.6-3000-22.08-997.79</f>
    </nc>
  </rcc>
  <rfmt sheetId="1" sqref="A72" start="0" length="0">
    <dxf>
      <font>
        <color indexed="8"/>
        <name val="Times New Roman"/>
        <family val="1"/>
      </font>
      <fill>
        <patternFill>
          <bgColor theme="0"/>
        </patternFill>
      </fill>
    </dxf>
  </rfmt>
  <rcc rId="5128" sId="1">
    <oc r="A73" t="inlineStr">
      <is>
        <t>Субсидии на осуществление капитальных вложений в объекты капитального строительства государственной (муниципальной) собственности автономным учреждениям</t>
      </is>
    </oc>
    <nc r="A73" t="inlineStr">
      <is>
        <t>Иные межбюджетные трансферты</t>
      </is>
    </nc>
  </rcc>
  <rcc rId="5129" sId="1" odxf="1" dxf="1">
    <oc r="B72" t="inlineStr">
      <is>
        <t>04304 S21Д0</t>
      </is>
    </oc>
    <nc r="B72" t="inlineStr">
      <is>
        <t>04304 9Д005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fmt sheetId="1" sqref="C72" start="0" length="0">
    <dxf>
      <fill>
        <patternFill patternType="solid">
          <bgColor theme="0"/>
        </patternFill>
      </fill>
    </dxf>
  </rfmt>
  <rcc rId="5130" sId="1" odxf="1" dxf="1">
    <oc r="B73" t="inlineStr">
      <is>
        <t>04304 S21Д0</t>
      </is>
    </oc>
    <nc r="B73" t="inlineStr">
      <is>
        <t>04304 9Д005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5131" sId="1" odxf="1" dxf="1">
    <oc r="C73" t="inlineStr">
      <is>
        <t>465</t>
      </is>
    </oc>
    <nc r="C73" t="inlineStr">
      <is>
        <t>540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5132" sId="1">
    <oc r="D72" t="inlineStr">
      <is>
        <t>968</t>
      </is>
    </oc>
    <nc r="D72" t="inlineStr">
      <is>
        <t>971</t>
      </is>
    </nc>
  </rcc>
  <rcc rId="5133" sId="1">
    <oc r="D73" t="inlineStr">
      <is>
        <t>968</t>
      </is>
    </oc>
    <nc r="D73" t="inlineStr">
      <is>
        <t>971</t>
      </is>
    </nc>
  </rcc>
  <rcc rId="5134" sId="1" odxf="1" dxf="1">
    <oc r="G72">
      <f>G73</f>
    </oc>
    <nc r="G72">
      <f>G73</f>
    </nc>
    <odxf>
      <fill>
        <patternFill patternType="none">
          <bgColor indexed="65"/>
        </patternFill>
      </fill>
    </odxf>
    <ndxf>
      <fill>
        <patternFill patternType="solid">
          <bgColor rgb="FF92D050"/>
        </patternFill>
      </fill>
    </ndxf>
  </rcc>
  <rcc rId="5135" sId="1" numFmtId="4">
    <oc r="G73">
      <v>162122.6</v>
    </oc>
    <nc r="G73">
      <f>713.9+22.08</f>
    </nc>
  </rcc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36" sId="1" odxf="1" dxf="1">
    <oc r="A74" t="inlineStr">
      <is>
        <t>На дорожную деятельность в отношении автомобильных дорог общего пользования местного значения</t>
      </is>
    </oc>
    <nc r="A74" t="inlineStr">
      <is>
        <t>Финансовое обеспечение дорожной деятельности в рамках реализации национального проекта «Безопасные и качественные автомобильные дороги» (агломерация, софинансирование из республиканского бюджета, субсидии муниципальным образованиям)</t>
      </is>
    </nc>
    <odxf>
      <border outline="0">
        <left style="thin">
          <color indexed="64"/>
        </left>
      </border>
    </odxf>
    <ndxf>
      <border outline="0">
        <left/>
      </border>
    </ndxf>
  </rcc>
  <rcc rId="5137" sId="1" odxf="1" dxf="1">
    <oc r="A75" t="inlineStr">
      <is>
        <t>Субсидии на осуществление капитальных вложений в объекты капитального строительства государственной (муниципальной) собственности автономным учреждениям</t>
      </is>
    </oc>
    <nc r="A75" t="inlineStr">
      <is>
        <t>Субсидии автономным учреждениям на иные цели</t>
      </is>
    </nc>
    <odxf>
      <border outline="0">
        <left style="thin">
          <color indexed="64"/>
        </left>
      </border>
    </odxf>
    <ndxf>
      <border outline="0">
        <left/>
      </border>
    </ndxf>
  </rcc>
  <rcc rId="5138" sId="1" odxf="1" dxf="1">
    <oc r="B74" t="inlineStr">
      <is>
        <t>04304 R3720</t>
      </is>
    </oc>
    <nc r="B74" t="inlineStr">
      <is>
        <t>043R1 9Д001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fmt sheetId="1" sqref="C74" start="0" length="0">
    <dxf>
      <fill>
        <patternFill patternType="solid">
          <bgColor theme="0"/>
        </patternFill>
      </fill>
    </dxf>
  </rfmt>
  <rcc rId="5139" sId="1" odxf="1" dxf="1">
    <oc r="B75" t="inlineStr">
      <is>
        <t>04304 R3720</t>
      </is>
    </oc>
    <nc r="B75" t="inlineStr">
      <is>
        <t>043R1 9Д001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5140" sId="1" odxf="1" dxf="1">
    <oc r="C75" t="inlineStr">
      <is>
        <t>465</t>
      </is>
    </oc>
    <nc r="C75" t="inlineStr">
      <is>
        <t>622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5141" sId="1">
    <oc r="G75">
      <f>138906.1</f>
    </oc>
    <nc r="G75">
      <f>100000+3000</f>
    </nc>
  </rcc>
  <rcc rId="5142" sId="1">
    <oc r="D74" t="inlineStr">
      <is>
        <t>971</t>
      </is>
    </oc>
    <nc r="D74" t="inlineStr">
      <is>
        <t>968</t>
      </is>
    </nc>
  </rcc>
  <rcc rId="5143" sId="1">
    <oc r="D75" t="inlineStr">
      <is>
        <t>971</t>
      </is>
    </oc>
    <nc r="D75" t="inlineStr">
      <is>
        <t>968</t>
      </is>
    </nc>
  </rcc>
  <rrc rId="5144" sId="1" ref="A72:XFD73" action="insertRow"/>
  <rm rId="5145" sheetId="1" source="A76:XFD77" destination="A72:XFD73" sourceSheetId="1">
    <rfmt sheetId="1" xfDxf="1" sqref="A72:XFD72" start="0" length="0">
      <dxf>
        <font>
          <name val="Times New Roman CYR"/>
          <family val="1"/>
        </font>
        <alignment wrapText="1"/>
      </dxf>
    </rfmt>
    <rfmt sheetId="1" xfDxf="1" sqref="A73:XFD73" start="0" length="0">
      <dxf>
        <font>
          <name val="Times New Roman CYR"/>
          <family val="1"/>
        </font>
        <alignment wrapText="1"/>
      </dxf>
    </rfmt>
    <rfmt sheetId="1" sqref="A72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7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7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7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72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73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7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7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7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73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5146" sId="1" ref="A76:XFD76" action="deleteRow">
    <rfmt sheetId="1" xfDxf="1" sqref="A76:XFD76" start="0" length="0">
      <dxf>
        <font>
          <name val="Times New Roman CYR"/>
          <family val="1"/>
        </font>
        <alignment wrapText="1"/>
      </dxf>
    </rfmt>
  </rrc>
  <rrc rId="5147" sId="1" ref="A76:XFD76" action="deleteRow">
    <rfmt sheetId="1" xfDxf="1" sqref="A76:XFD76" start="0" length="0">
      <dxf>
        <font>
          <name val="Times New Roman CYR"/>
          <family val="1"/>
        </font>
        <alignment wrapText="1"/>
      </dxf>
    </rfmt>
  </rrc>
  <rcv guid="{22CCFE3F-1FC6-45E5-81E4-247A6159C49A}" action="delete"/>
  <rdn rId="0" localSheetId="1" customView="1" name="Z_22CCFE3F_1FC6_45E5_81E4_247A6159C49A_.wvu.PrintArea" hidden="1" oldHidden="1">
    <formula>Муниц.программы!$A$1:$G$291</formula>
    <oldFormula>Муниц.программы!$A$1:$G$291</oldFormula>
  </rdn>
  <rdn rId="0" localSheetId="1" customView="1" name="Z_22CCFE3F_1FC6_45E5_81E4_247A6159C49A_.wvu.FilterData" hidden="1" oldHidden="1">
    <formula>Муниц.программы!$A$14:$G$316</formula>
    <oldFormula>Муниц.программы!$A$14:$G$316</oldFormula>
  </rdn>
  <rcv guid="{22CCFE3F-1FC6-45E5-81E4-247A6159C49A}" action="add"/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150" sId="1" ref="A76:XFD76" action="insertRow"/>
  <rcc rId="5151" sId="1" odxf="1" dxf="1">
    <nc r="A76" t="inlineStr">
      <is>
        <t>Иные межбюджетные трансферты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52" sId="1">
    <nc r="B76" t="inlineStr">
      <is>
        <t>04304 9Д005</t>
      </is>
    </nc>
  </rcc>
  <rcc rId="5153" sId="1">
    <nc r="E76" t="inlineStr">
      <is>
        <t>04</t>
      </is>
    </nc>
  </rcc>
  <rcc rId="5154" sId="1">
    <nc r="F76" t="inlineStr">
      <is>
        <t>09</t>
      </is>
    </nc>
  </rcc>
  <rcc rId="5155" sId="1">
    <nc r="C76" t="inlineStr">
      <is>
        <t>622</t>
      </is>
    </nc>
  </rcc>
  <rcc rId="5156" sId="1">
    <nc r="D76" t="inlineStr">
      <is>
        <t>968</t>
      </is>
    </nc>
  </rcc>
  <rcc rId="5157" sId="1">
    <nc r="G76">
      <f>32261.7+997.79</f>
    </nc>
  </rcc>
  <rcc rId="5158" sId="1">
    <oc r="G74">
      <f>G75</f>
    </oc>
    <nc r="G74">
      <f>SUM(G75:G76)</f>
    </nc>
  </rcc>
  <rrc rId="5159" sId="1" ref="A72:XFD74" action="insertRow"/>
  <rm rId="5160" sheetId="1" source="A77:XFD79" destination="A72:XFD74" sourceSheetId="1">
    <rfmt sheetId="1" xfDxf="1" sqref="A72:XFD72" start="0" length="0">
      <dxf>
        <font>
          <name val="Times New Roman CYR"/>
          <family val="1"/>
        </font>
        <alignment wrapText="1"/>
      </dxf>
    </rfmt>
    <rfmt sheetId="1" xfDxf="1" sqref="A73:XFD73" start="0" length="0">
      <dxf>
        <font>
          <name val="Times New Roman CYR"/>
          <family val="1"/>
        </font>
        <alignment wrapText="1"/>
      </dxf>
    </rfmt>
    <rfmt sheetId="1" xfDxf="1" sqref="A74:XFD74" start="0" length="0">
      <dxf>
        <font>
          <name val="Times New Roman CYR"/>
          <family val="1"/>
        </font>
        <alignment wrapText="1"/>
      </dxf>
    </rfmt>
    <rfmt sheetId="1" sqref="A72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7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7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7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72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73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7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7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73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73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74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7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7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7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74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5161" sId="1" ref="A77:XFD77" action="deleteRow">
    <rfmt sheetId="1" xfDxf="1" sqref="A77:XFD77" start="0" length="0">
      <dxf>
        <font>
          <name val="Times New Roman CYR"/>
          <family val="1"/>
        </font>
        <alignment wrapText="1"/>
      </dxf>
    </rfmt>
  </rrc>
  <rrc rId="5162" sId="1" ref="A77:XFD77" action="deleteRow">
    <rfmt sheetId="1" xfDxf="1" sqref="A77:XFD77" start="0" length="0">
      <dxf>
        <font>
          <name val="Times New Roman CYR"/>
          <family val="1"/>
        </font>
        <alignment wrapText="1"/>
      </dxf>
    </rfmt>
  </rrc>
  <rrc rId="5163" sId="1" ref="A77:XFD77" action="deleteRow">
    <rfmt sheetId="1" xfDxf="1" sqref="A77:XFD77" start="0" length="0">
      <dxf>
        <font>
          <name val="Times New Roman CYR"/>
          <family val="1"/>
        </font>
        <alignment wrapText="1"/>
      </dxf>
    </rfmt>
  </rrc>
  <rcc rId="5164" sId="1">
    <oc r="G68">
      <f>G69+G74+G72</f>
    </oc>
    <nc r="G68">
      <f>G69+G72</f>
    </nc>
  </rcc>
  <rcc rId="5165" sId="1">
    <oc r="G67">
      <f>G68</f>
    </oc>
    <nc r="G67">
      <f>G68+G75</f>
    </nc>
  </rcc>
  <rfmt sheetId="1" sqref="G69" start="0" length="2147483647">
    <dxf>
      <font>
        <i/>
      </font>
    </dxf>
  </rfmt>
  <rcv guid="{22CCFE3F-1FC6-45E5-81E4-247A6159C49A}" action="delete"/>
  <rdn rId="0" localSheetId="1" customView="1" name="Z_22CCFE3F_1FC6_45E5_81E4_247A6159C49A_.wvu.PrintArea" hidden="1" oldHidden="1">
    <formula>Муниц.программы!$A$1:$G$292</formula>
    <oldFormula>Муниц.программы!$A$1:$G$292</oldFormula>
  </rdn>
  <rdn rId="0" localSheetId="1" customView="1" name="Z_22CCFE3F_1FC6_45E5_81E4_247A6159C49A_.wvu.FilterData" hidden="1" oldHidden="1">
    <formula>Муниц.программы!$A$14:$G$317</formula>
    <oldFormula>Муниц.программы!$A$14:$G$317</oldFormula>
  </rdn>
  <rcv guid="{22CCFE3F-1FC6-45E5-81E4-247A6159C49A}" action="add"/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72">
    <dxf>
      <fill>
        <patternFill>
          <bgColor theme="0"/>
        </patternFill>
      </fill>
    </dxf>
  </rfmt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168" sId="1" ref="A86:XFD86" action="deleteRow">
    <undo index="65535" exp="ref" v="1" dr="G86" r="G82" sId="1"/>
    <rfmt sheetId="1" xfDxf="1" sqref="A86:XFD86" start="0" length="0">
      <dxf>
        <font>
          <b/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86" t="inlineStr">
        <is>
          <t>Основное мероприятие "Реализация мероприятий ведомственной целевой программы "Современный облик сельских территорий" государственной программы "Комплексное развитие сельских территорий""</t>
        </is>
      </nc>
      <ndxf>
        <font>
          <b val="0"/>
          <i/>
          <color indexed="8"/>
          <name val="Times New Roman"/>
          <family val="1"/>
        </font>
        <fill>
          <patternFill>
            <bgColor indexed="9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86" t="inlineStr">
        <is>
          <t>06030 00000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86" start="0" length="0">
      <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86" t="inlineStr">
        <is>
          <t>968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86" t="inlineStr">
        <is>
          <t>07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86" t="inlineStr">
        <is>
          <t>03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86">
        <f>G87+G90</f>
      </nc>
      <ndxf>
        <font>
          <b val="0"/>
          <i/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169" sId="1" ref="A86:XFD86" action="deleteRow">
    <rfmt sheetId="1" xfDxf="1" sqref="A86:XFD86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86" t="inlineStr">
        <is>
          <t>Обеспечение комплексного развития сельских территорий (Строительство плавательного бассейна 25*11 м. в г.Гусиноозерск, ул.Комсомольская, уч №2Г)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86" t="inlineStr">
        <is>
          <t>06035 00000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8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86" t="inlineStr">
        <is>
          <t>971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86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86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86">
        <f>G87</f>
      </nc>
      <ndxf>
        <font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170" sId="1" ref="A86:XFD86" action="deleteRow">
    <rfmt sheetId="1" xfDxf="1" sqref="A86:XFD86" start="0" length="0">
      <dxf>
        <font>
          <i/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86" t="inlineStr">
        <is>
          <t>Обеспечение комплексного развития сельских территорий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86" t="inlineStr">
        <is>
          <t>06035 L5760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8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86" t="inlineStr">
        <is>
          <t>971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86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86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86">
        <f>G87</f>
      </nc>
      <ndxf>
        <font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171" sId="1" ref="A86:XFD86" action="deleteRow">
    <rfmt sheetId="1" xfDxf="1" sqref="A86:XFD86" start="0" length="0">
      <dxf>
        <font>
          <name val="Times New Roman CYR"/>
          <family val="1"/>
        </font>
        <fill>
          <patternFill patternType="solid">
            <bgColor theme="0"/>
          </patternFill>
        </fill>
        <alignment wrapText="1"/>
      </dxf>
    </rfmt>
    <rcc rId="0" sId="1" dxf="1">
      <nc r="A86" t="inlineStr">
        <is>
          <t>Бюджетные инвестиции в объекты капитального строительства государственной (муниципальной) собственности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86" t="inlineStr">
        <is>
          <t>06035 L5760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6" t="inlineStr">
        <is>
          <t>414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86" t="inlineStr">
        <is>
          <t>971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86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86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86">
        <f>112708.4+6083.4+598.2</f>
      </nc>
      <ndxf>
        <font>
          <name val="Times New Roman"/>
          <family val="1"/>
        </font>
        <numFmt numFmtId="165" formatCode="0.00000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5172" sId="1" odxf="1" dxf="1">
    <oc r="A86" t="inlineStr">
      <is>
        <t>Обеспечение комплексного развития сельских территорий (Капитальный ремонт сетей водоснабжения г.Гусиноозерск)</t>
      </is>
    </oc>
    <nc r="A86" t="inlineStr">
      <is>
        <t>Основное мероприятие "Реализация проекта по развитию и поддержке сел "Социальная отара" по линии Буддийской традиционной Сангхи России на территории Селенгинского района"</t>
      </is>
    </nc>
    <odxf>
      <font>
        <name val="Times New Roman"/>
        <family val="1"/>
      </font>
      <fill>
        <patternFill patternType="solid">
          <bgColor theme="0"/>
        </patternFill>
      </fill>
    </odxf>
    <ndxf>
      <font>
        <name val="Times New Roman"/>
        <family val="1"/>
      </font>
      <fill>
        <patternFill patternType="none">
          <bgColor indexed="65"/>
        </patternFill>
      </fill>
    </ndxf>
  </rcc>
  <rcc rId="5173" sId="1" odxf="1" dxf="1">
    <oc r="A87" t="inlineStr">
      <is>
        <t>Обеспечение комплексного развития сельских территорий</t>
      </is>
    </oc>
    <nc r="A87" t="inlineStr">
      <is>
        <t>Прочие мероприятия , связанные с выполнением обязательств ОМСУ</t>
      </is>
    </nc>
    <odxf>
      <font>
        <name val="Times New Roman"/>
        <family val="1"/>
      </font>
      <fill>
        <patternFill patternType="solid">
          <bgColor theme="0"/>
        </patternFill>
      </fill>
      <alignment vertical="center"/>
    </odxf>
    <ndxf>
      <font>
        <name val="Times New Roman"/>
        <family val="1"/>
      </font>
      <fill>
        <patternFill patternType="none">
          <bgColor indexed="65"/>
        </patternFill>
      </fill>
      <alignment vertical="top"/>
    </ndxf>
  </rcc>
  <rcc rId="5174" sId="1" odxf="1" dxf="1">
    <oc r="A88" t="inlineStr">
      <is>
        <t>Иные межбюджетные трансферты</t>
      </is>
    </oc>
    <nc r="A88" t="inlineStr">
      <is>
        <t>Прочие закупки товаров, работ и услуг для государственных (муниципальных) нужд</t>
      </is>
    </nc>
    <odxf>
      <font>
        <name val="Times New Roman"/>
        <family val="1"/>
      </font>
      <fill>
        <patternFill>
          <bgColor theme="0"/>
        </patternFill>
      </fill>
      <alignment horizontal="general" vertical="top"/>
    </odxf>
    <ndxf>
      <font>
        <color indexed="8"/>
        <name val="Times New Roman"/>
        <family val="1"/>
      </font>
      <fill>
        <patternFill>
          <bgColor indexed="65"/>
        </patternFill>
      </fill>
      <alignment horizontal="left" vertical="center"/>
    </ndxf>
  </rcc>
  <rcc rId="5175" sId="1" odxf="1" dxf="1">
    <oc r="A89" t="inlineStr">
      <is>
        <t>Основное мероприятие "Реализация мероприятий по строительству жилья, предоставляемого по договору найма жилого помещения"</t>
      </is>
    </oc>
    <nc r="A89" t="inlineStr">
      <is>
        <t>Основное мероприятие "Фестиваль фермерской продукции - Ферм-Фест 2024"</t>
      </is>
    </nc>
    <odxf>
      <font>
        <name val="Times New Roman"/>
        <family val="1"/>
      </font>
    </odxf>
    <ndxf>
      <font>
        <name val="Times New Roman"/>
        <family val="1"/>
      </font>
    </ndxf>
  </rcc>
  <rcc rId="5176" sId="1" odxf="1" dxf="1">
    <oc r="A90" t="inlineStr">
      <is>
        <t>Обеспечение комплексного развития сельских территорий</t>
      </is>
    </oc>
    <nc r="A90" t="inlineStr">
      <is>
        <t>Прочие мероприятия , связанные с выполнением обязательств ОМСУ</t>
      </is>
    </nc>
    <odxf>
      <font>
        <name val="Times New Roman"/>
        <family val="1"/>
      </font>
      <fill>
        <patternFill patternType="solid">
          <bgColor theme="0"/>
        </patternFill>
      </fill>
      <alignment vertical="center"/>
    </odxf>
    <ndxf>
      <font>
        <name val="Times New Roman"/>
        <family val="1"/>
      </font>
      <fill>
        <patternFill patternType="none">
          <bgColor indexed="65"/>
        </patternFill>
      </fill>
      <alignment vertical="top"/>
    </ndxf>
  </rcc>
  <rcc rId="5177" sId="1" odxf="1" dxf="1">
    <oc r="A91" t="inlineStr">
      <is>
        <t>Субсидии автономным учреждениям на иные цели</t>
      </is>
    </oc>
    <nc r="A91" t="inlineStr">
      <is>
        <t>Прочие закупки товаров, работ и услуг для государственных (муниципальных) нужд</t>
      </is>
    </nc>
    <odxf>
      <font>
        <name val="Times New Roman"/>
        <family val="1"/>
      </font>
      <fill>
        <patternFill>
          <bgColor theme="0"/>
        </patternFill>
      </fill>
      <alignment horizontal="general" vertical="top"/>
    </odxf>
    <ndxf>
      <font>
        <color indexed="8"/>
        <name val="Times New Roman"/>
        <family val="1"/>
      </font>
      <fill>
        <patternFill>
          <bgColor indexed="65"/>
        </patternFill>
      </fill>
      <alignment horizontal="left" vertical="center"/>
    </ndxf>
  </rcc>
  <rcc rId="5178" sId="1" odxf="1" dxf="1">
    <oc r="B86" t="inlineStr">
      <is>
        <t>06036 00000</t>
      </is>
    </oc>
    <nc r="B86" t="inlineStr">
      <is>
        <t>06080 00000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fmt sheetId="1" sqref="C86" start="0" length="0">
    <dxf>
      <font>
        <name val="Times New Roman"/>
        <family val="1"/>
      </font>
      <fill>
        <patternFill patternType="none">
          <bgColor indexed="65"/>
        </patternFill>
      </fill>
    </dxf>
  </rfmt>
  <rcc rId="5179" sId="1" odxf="1" dxf="1">
    <oc r="B87" t="inlineStr">
      <is>
        <t>06036 L5760</t>
      </is>
    </oc>
    <nc r="B87" t="inlineStr">
      <is>
        <t>06080 82900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fmt sheetId="1" sqref="C87" start="0" length="0">
    <dxf>
      <font>
        <name val="Times New Roman"/>
        <family val="1"/>
      </font>
      <fill>
        <patternFill patternType="none">
          <bgColor indexed="65"/>
        </patternFill>
      </fill>
    </dxf>
  </rfmt>
  <rcc rId="5180" sId="1" odxf="1" dxf="1">
    <oc r="B88" t="inlineStr">
      <is>
        <t>06036 L5760</t>
      </is>
    </oc>
    <nc r="B88" t="inlineStr">
      <is>
        <t>06080 82900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5181" sId="1" odxf="1" dxf="1">
    <oc r="C88" t="inlineStr">
      <is>
        <t>540</t>
      </is>
    </oc>
    <nc r="C88" t="inlineStr">
      <is>
        <t>244</t>
      </is>
    </nc>
    <odxf>
      <font>
        <name val="Times New Roman"/>
        <family val="1"/>
      </font>
      <fill>
        <patternFill patternType="solid">
          <bgColor theme="0"/>
        </patternFill>
      </fill>
    </odxf>
    <ndxf>
      <font>
        <name val="Times New Roman"/>
        <family val="1"/>
      </font>
      <fill>
        <patternFill patternType="none">
          <bgColor indexed="65"/>
        </patternFill>
      </fill>
    </ndxf>
  </rcc>
  <rcc rId="5182" sId="1" odxf="1" dxf="1">
    <oc r="B89" t="inlineStr">
      <is>
        <t>06040 00000</t>
      </is>
    </oc>
    <nc r="B89" t="inlineStr">
      <is>
        <t>06090 00000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fmt sheetId="1" sqref="C89" start="0" length="0">
    <dxf>
      <font>
        <name val="Times New Roman"/>
        <family val="1"/>
      </font>
      <fill>
        <patternFill patternType="none">
          <bgColor indexed="65"/>
        </patternFill>
      </fill>
    </dxf>
  </rfmt>
  <rcc rId="5183" sId="1" odxf="1" dxf="1">
    <oc r="B90" t="inlineStr">
      <is>
        <t>06040 L5760</t>
      </is>
    </oc>
    <nc r="B90" t="inlineStr">
      <is>
        <t>06090 82900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fmt sheetId="1" sqref="C90" start="0" length="0">
    <dxf>
      <font>
        <name val="Times New Roman"/>
        <family val="1"/>
      </font>
      <fill>
        <patternFill patternType="none">
          <bgColor indexed="65"/>
        </patternFill>
      </fill>
    </dxf>
  </rfmt>
  <rcc rId="5184" sId="1" odxf="1" dxf="1">
    <oc r="B91" t="inlineStr">
      <is>
        <t>06040 L5760</t>
      </is>
    </oc>
    <nc r="B91" t="inlineStr">
      <is>
        <t>06090 82900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5185" sId="1" odxf="1" dxf="1">
    <oc r="C91" t="inlineStr">
      <is>
        <t>622</t>
      </is>
    </oc>
    <nc r="C91" t="inlineStr">
      <is>
        <t>244</t>
      </is>
    </nc>
    <odxf>
      <font>
        <name val="Times New Roman"/>
        <family val="1"/>
      </font>
      <fill>
        <patternFill patternType="solid">
          <bgColor theme="0"/>
        </patternFill>
      </fill>
    </odxf>
    <ndxf>
      <font>
        <name val="Times New Roman"/>
        <family val="1"/>
      </font>
      <fill>
        <patternFill patternType="none">
          <bgColor indexed="65"/>
        </patternFill>
      </fill>
    </ndxf>
  </rcc>
  <rcc rId="5186" sId="1" odxf="1" dxf="1">
    <oc r="D86" t="inlineStr">
      <is>
        <t>968</t>
      </is>
    </oc>
    <nc r="D86" t="inlineStr">
      <is>
        <t>976</t>
      </is>
    </nc>
    <odxf>
      <font>
        <name val="Times New Roman"/>
        <family val="1"/>
      </font>
      <fill>
        <patternFill patternType="solid">
          <bgColor theme="0"/>
        </patternFill>
      </fill>
    </odxf>
    <ndxf>
      <font>
        <name val="Times New Roman"/>
        <family val="1"/>
      </font>
      <fill>
        <patternFill patternType="none">
          <bgColor indexed="65"/>
        </patternFill>
      </fill>
    </ndxf>
  </rcc>
  <rcc rId="5187" sId="1" odxf="1" dxf="1">
    <oc r="E86" t="inlineStr">
      <is>
        <t>05</t>
      </is>
    </oc>
    <nc r="E86" t="inlineStr">
      <is>
        <t>04</t>
      </is>
    </nc>
    <odxf>
      <font>
        <name val="Times New Roman"/>
        <family val="1"/>
      </font>
      <fill>
        <patternFill patternType="solid">
          <bgColor theme="0"/>
        </patternFill>
      </fill>
    </odxf>
    <ndxf>
      <font>
        <name val="Times New Roman"/>
        <family val="1"/>
      </font>
      <fill>
        <patternFill patternType="none">
          <bgColor indexed="65"/>
        </patternFill>
      </fill>
    </ndxf>
  </rcc>
  <rcc rId="5188" sId="1" odxf="1" dxf="1">
    <oc r="F86" t="inlineStr">
      <is>
        <t>02</t>
      </is>
    </oc>
    <nc r="F86" t="inlineStr">
      <is>
        <t>05</t>
      </is>
    </nc>
    <odxf>
      <font>
        <name val="Times New Roman"/>
        <family val="1"/>
      </font>
      <fill>
        <patternFill patternType="solid">
          <bgColor theme="0"/>
        </patternFill>
      </fill>
    </odxf>
    <ndxf>
      <font>
        <name val="Times New Roman"/>
        <family val="1"/>
      </font>
      <fill>
        <patternFill patternType="none">
          <bgColor indexed="65"/>
        </patternFill>
      </fill>
    </ndxf>
  </rcc>
  <rcc rId="5189" sId="1" odxf="1" dxf="1">
    <oc r="D87" t="inlineStr">
      <is>
        <t>968</t>
      </is>
    </oc>
    <nc r="D87" t="inlineStr">
      <is>
        <t>976</t>
      </is>
    </nc>
    <odxf>
      <font>
        <name val="Times New Roman"/>
        <family val="1"/>
      </font>
      <fill>
        <patternFill patternType="solid">
          <bgColor theme="0"/>
        </patternFill>
      </fill>
    </odxf>
    <ndxf>
      <font>
        <name val="Times New Roman"/>
        <family val="1"/>
      </font>
      <fill>
        <patternFill patternType="none">
          <bgColor indexed="65"/>
        </patternFill>
      </fill>
    </ndxf>
  </rcc>
  <rcc rId="5190" sId="1" odxf="1" dxf="1">
    <oc r="E87" t="inlineStr">
      <is>
        <t>05</t>
      </is>
    </oc>
    <nc r="E87" t="inlineStr">
      <is>
        <t>04</t>
      </is>
    </nc>
    <odxf>
      <font>
        <name val="Times New Roman"/>
        <family val="1"/>
      </font>
      <fill>
        <patternFill patternType="solid">
          <bgColor theme="0"/>
        </patternFill>
      </fill>
    </odxf>
    <ndxf>
      <font>
        <name val="Times New Roman"/>
        <family val="1"/>
      </font>
      <fill>
        <patternFill patternType="none">
          <bgColor indexed="65"/>
        </patternFill>
      </fill>
    </ndxf>
  </rcc>
  <rcc rId="5191" sId="1" odxf="1" dxf="1">
    <oc r="F87" t="inlineStr">
      <is>
        <t>02</t>
      </is>
    </oc>
    <nc r="F87" t="inlineStr">
      <is>
        <t>05</t>
      </is>
    </nc>
    <odxf>
      <font>
        <name val="Times New Roman"/>
        <family val="1"/>
      </font>
      <fill>
        <patternFill patternType="solid">
          <bgColor theme="0"/>
        </patternFill>
      </fill>
    </odxf>
    <ndxf>
      <font>
        <name val="Times New Roman"/>
        <family val="1"/>
      </font>
      <fill>
        <patternFill patternType="none">
          <bgColor indexed="65"/>
        </patternFill>
      </fill>
    </ndxf>
  </rcc>
  <rcc rId="5192" sId="1" odxf="1" dxf="1">
    <oc r="D88" t="inlineStr">
      <is>
        <t>968</t>
      </is>
    </oc>
    <nc r="D88" t="inlineStr">
      <is>
        <t>976</t>
      </is>
    </nc>
    <odxf>
      <font>
        <name val="Times New Roman"/>
        <family val="1"/>
      </font>
      <fill>
        <patternFill patternType="solid">
          <bgColor theme="0"/>
        </patternFill>
      </fill>
    </odxf>
    <ndxf>
      <font>
        <name val="Times New Roman"/>
        <family val="1"/>
      </font>
      <fill>
        <patternFill patternType="none">
          <bgColor indexed="65"/>
        </patternFill>
      </fill>
    </ndxf>
  </rcc>
  <rcc rId="5193" sId="1" odxf="1" dxf="1">
    <oc r="E88" t="inlineStr">
      <is>
        <t>05</t>
      </is>
    </oc>
    <nc r="E88" t="inlineStr">
      <is>
        <t>04</t>
      </is>
    </nc>
    <odxf>
      <font>
        <name val="Times New Roman"/>
        <family val="1"/>
      </font>
      <fill>
        <patternFill patternType="solid">
          <bgColor theme="0"/>
        </patternFill>
      </fill>
    </odxf>
    <ndxf>
      <font>
        <name val="Times New Roman"/>
        <family val="1"/>
      </font>
      <fill>
        <patternFill patternType="none">
          <bgColor indexed="65"/>
        </patternFill>
      </fill>
    </ndxf>
  </rcc>
  <rcc rId="5194" sId="1" odxf="1" dxf="1">
    <oc r="F88" t="inlineStr">
      <is>
        <t>02</t>
      </is>
    </oc>
    <nc r="F88" t="inlineStr">
      <is>
        <t>05</t>
      </is>
    </nc>
    <odxf>
      <font>
        <name val="Times New Roman"/>
        <family val="1"/>
      </font>
      <fill>
        <patternFill patternType="solid">
          <bgColor theme="0"/>
        </patternFill>
      </fill>
    </odxf>
    <ndxf>
      <font>
        <name val="Times New Roman"/>
        <family val="1"/>
      </font>
      <fill>
        <patternFill patternType="none">
          <bgColor indexed="65"/>
        </patternFill>
      </fill>
    </ndxf>
  </rcc>
  <rcc rId="5195" sId="1" odxf="1" dxf="1">
    <oc r="D89" t="inlineStr">
      <is>
        <t>968</t>
      </is>
    </oc>
    <nc r="D89" t="inlineStr">
      <is>
        <t>976</t>
      </is>
    </nc>
    <odxf>
      <font>
        <name val="Times New Roman"/>
        <family val="1"/>
      </font>
      <fill>
        <patternFill patternType="solid">
          <bgColor theme="0"/>
        </patternFill>
      </fill>
    </odxf>
    <ndxf>
      <font>
        <name val="Times New Roman"/>
        <family val="1"/>
      </font>
      <fill>
        <patternFill patternType="none">
          <bgColor indexed="65"/>
        </patternFill>
      </fill>
    </ndxf>
  </rcc>
  <rcc rId="5196" sId="1" odxf="1" dxf="1">
    <oc r="E89" t="inlineStr">
      <is>
        <t>10</t>
      </is>
    </oc>
    <nc r="E89" t="inlineStr">
      <is>
        <t>04</t>
      </is>
    </nc>
    <odxf>
      <font>
        <name val="Times New Roman"/>
        <family val="1"/>
      </font>
      <fill>
        <patternFill patternType="solid">
          <bgColor theme="0"/>
        </patternFill>
      </fill>
    </odxf>
    <ndxf>
      <font>
        <name val="Times New Roman"/>
        <family val="1"/>
      </font>
      <fill>
        <patternFill patternType="none">
          <bgColor indexed="65"/>
        </patternFill>
      </fill>
    </ndxf>
  </rcc>
  <rcc rId="5197" sId="1" odxf="1" dxf="1">
    <oc r="F89" t="inlineStr">
      <is>
        <t>03</t>
      </is>
    </oc>
    <nc r="F89" t="inlineStr">
      <is>
        <t>05</t>
      </is>
    </nc>
    <odxf>
      <font>
        <name val="Times New Roman"/>
        <family val="1"/>
      </font>
      <fill>
        <patternFill patternType="solid">
          <bgColor theme="0"/>
        </patternFill>
      </fill>
    </odxf>
    <ndxf>
      <font>
        <name val="Times New Roman"/>
        <family val="1"/>
      </font>
      <fill>
        <patternFill patternType="none">
          <bgColor indexed="65"/>
        </patternFill>
      </fill>
    </ndxf>
  </rcc>
  <rcc rId="5198" sId="1" odxf="1" dxf="1">
    <oc r="D90" t="inlineStr">
      <is>
        <t>968</t>
      </is>
    </oc>
    <nc r="D90" t="inlineStr">
      <is>
        <t>976</t>
      </is>
    </nc>
    <odxf>
      <font>
        <name val="Times New Roman"/>
        <family val="1"/>
      </font>
      <fill>
        <patternFill patternType="solid">
          <bgColor theme="0"/>
        </patternFill>
      </fill>
    </odxf>
    <ndxf>
      <font>
        <name val="Times New Roman"/>
        <family val="1"/>
      </font>
      <fill>
        <patternFill patternType="none">
          <bgColor indexed="65"/>
        </patternFill>
      </fill>
    </ndxf>
  </rcc>
  <rcc rId="5199" sId="1" odxf="1" dxf="1">
    <oc r="E90" t="inlineStr">
      <is>
        <t>10</t>
      </is>
    </oc>
    <nc r="E90" t="inlineStr">
      <is>
        <t>04</t>
      </is>
    </nc>
    <odxf>
      <font>
        <name val="Times New Roman"/>
        <family val="1"/>
      </font>
      <fill>
        <patternFill patternType="solid">
          <bgColor theme="0"/>
        </patternFill>
      </fill>
    </odxf>
    <ndxf>
      <font>
        <name val="Times New Roman"/>
        <family val="1"/>
      </font>
      <fill>
        <patternFill patternType="none">
          <bgColor indexed="65"/>
        </patternFill>
      </fill>
    </ndxf>
  </rcc>
  <rcc rId="5200" sId="1" odxf="1" dxf="1">
    <oc r="F90" t="inlineStr">
      <is>
        <t>03</t>
      </is>
    </oc>
    <nc r="F90" t="inlineStr">
      <is>
        <t>05</t>
      </is>
    </nc>
    <odxf>
      <font>
        <name val="Times New Roman"/>
        <family val="1"/>
      </font>
      <fill>
        <patternFill patternType="solid">
          <bgColor theme="0"/>
        </patternFill>
      </fill>
    </odxf>
    <ndxf>
      <font>
        <name val="Times New Roman"/>
        <family val="1"/>
      </font>
      <fill>
        <patternFill patternType="none">
          <bgColor indexed="65"/>
        </patternFill>
      </fill>
    </ndxf>
  </rcc>
  <rcc rId="5201" sId="1" odxf="1" dxf="1">
    <oc r="D91" t="inlineStr">
      <is>
        <t>968</t>
      </is>
    </oc>
    <nc r="D91" t="inlineStr">
      <is>
        <t>976</t>
      </is>
    </nc>
    <odxf>
      <font>
        <name val="Times New Roman"/>
        <family val="1"/>
      </font>
      <fill>
        <patternFill patternType="solid">
          <bgColor theme="0"/>
        </patternFill>
      </fill>
    </odxf>
    <ndxf>
      <font>
        <name val="Times New Roman"/>
        <family val="1"/>
      </font>
      <fill>
        <patternFill patternType="none">
          <bgColor indexed="65"/>
        </patternFill>
      </fill>
    </ndxf>
  </rcc>
  <rcc rId="5202" sId="1" odxf="1" dxf="1">
    <oc r="E91" t="inlineStr">
      <is>
        <t>10</t>
      </is>
    </oc>
    <nc r="E91" t="inlineStr">
      <is>
        <t>04</t>
      </is>
    </nc>
    <odxf>
      <font>
        <name val="Times New Roman"/>
        <family val="1"/>
      </font>
      <fill>
        <patternFill patternType="solid">
          <bgColor theme="0"/>
        </patternFill>
      </fill>
    </odxf>
    <ndxf>
      <font>
        <name val="Times New Roman"/>
        <family val="1"/>
      </font>
      <fill>
        <patternFill patternType="none">
          <bgColor indexed="65"/>
        </patternFill>
      </fill>
    </ndxf>
  </rcc>
  <rcc rId="5203" sId="1" odxf="1" dxf="1">
    <oc r="F91" t="inlineStr">
      <is>
        <t>03</t>
      </is>
    </oc>
    <nc r="F91" t="inlineStr">
      <is>
        <t>05</t>
      </is>
    </nc>
    <odxf>
      <font>
        <name val="Times New Roman"/>
        <family val="1"/>
      </font>
      <fill>
        <patternFill patternType="solid">
          <bgColor theme="0"/>
        </patternFill>
      </fill>
    </odxf>
    <ndxf>
      <font>
        <name val="Times New Roman"/>
        <family val="1"/>
      </font>
      <fill>
        <patternFill patternType="none">
          <bgColor indexed="65"/>
        </patternFill>
      </fill>
    </ndxf>
  </rcc>
  <rcc rId="5204" sId="1" odxf="1" dxf="1">
    <oc r="G86">
      <f>G87</f>
    </oc>
    <nc r="G86">
      <f>G87</f>
    </nc>
    <odxf>
      <font>
        <name val="Times New Roman"/>
        <family val="1"/>
      </font>
      <fill>
        <patternFill patternType="solid">
          <bgColor theme="0"/>
        </patternFill>
      </fill>
      <alignment wrapText="0"/>
    </odxf>
    <ndxf>
      <font>
        <name val="Times New Roman"/>
        <family val="1"/>
      </font>
      <fill>
        <patternFill patternType="none">
          <bgColor indexed="65"/>
        </patternFill>
      </fill>
      <alignment wrapText="1"/>
    </ndxf>
  </rcc>
  <rcc rId="5205" sId="1" odxf="1" dxf="1">
    <oc r="G87">
      <f>SUM(G88)</f>
    </oc>
    <nc r="G87">
      <f>G88</f>
    </nc>
    <odxf>
      <font>
        <name val="Times New Roman"/>
        <family val="1"/>
      </font>
      <fill>
        <patternFill patternType="solid">
          <bgColor theme="0"/>
        </patternFill>
      </fill>
      <alignment wrapText="0"/>
    </odxf>
    <ndxf>
      <font>
        <name val="Times New Roman"/>
        <family val="1"/>
      </font>
      <fill>
        <patternFill patternType="none">
          <bgColor indexed="65"/>
        </patternFill>
      </fill>
      <alignment wrapText="1"/>
    </ndxf>
  </rcc>
  <rcc rId="5206" sId="1" odxf="1" dxf="1" numFmtId="4">
    <oc r="G88">
      <f>47072+960.8</f>
    </oc>
    <nc r="G88">
      <v>100</v>
    </nc>
    <odxf>
      <font>
        <name val="Times New Roman"/>
        <family val="1"/>
      </font>
      <fill>
        <patternFill patternType="solid">
          <bgColor theme="0"/>
        </patternFill>
      </fill>
    </odxf>
    <ndxf>
      <font>
        <name val="Times New Roman"/>
        <family val="1"/>
      </font>
      <fill>
        <patternFill patternType="none">
          <bgColor indexed="65"/>
        </patternFill>
      </fill>
    </ndxf>
  </rcc>
  <rcc rId="5207" sId="1" odxf="1" dxf="1">
    <oc r="G89">
      <f>G90</f>
    </oc>
    <nc r="G89">
      <f>G90</f>
    </nc>
    <odxf>
      <font>
        <name val="Times New Roman"/>
        <family val="1"/>
      </font>
      <fill>
        <patternFill patternType="solid">
          <bgColor theme="0"/>
        </patternFill>
      </fill>
      <alignment wrapText="0"/>
    </odxf>
    <ndxf>
      <font>
        <name val="Times New Roman"/>
        <family val="1"/>
      </font>
      <fill>
        <patternFill patternType="none">
          <bgColor indexed="65"/>
        </patternFill>
      </fill>
      <alignment wrapText="1"/>
    </ndxf>
  </rcc>
  <rcc rId="5208" sId="1" odxf="1" dxf="1">
    <oc r="G90">
      <f>G91</f>
    </oc>
    <nc r="G90">
      <f>G91</f>
    </nc>
    <odxf>
      <font>
        <name val="Times New Roman"/>
        <family val="1"/>
      </font>
      <fill>
        <patternFill patternType="solid">
          <bgColor theme="0"/>
        </patternFill>
      </fill>
      <alignment wrapText="0"/>
    </odxf>
    <ndxf>
      <font>
        <name val="Times New Roman"/>
        <family val="1"/>
      </font>
      <fill>
        <patternFill patternType="none">
          <bgColor indexed="65"/>
        </patternFill>
      </fill>
      <alignment wrapText="1"/>
    </ndxf>
  </rcc>
  <rcc rId="5209" sId="1" odxf="1" dxf="1" numFmtId="4">
    <oc r="G91">
      <f>1668.7+34.1+206.8</f>
    </oc>
    <nc r="G91">
      <v>100</v>
    </nc>
    <odxf>
      <font>
        <name val="Times New Roman"/>
        <family val="1"/>
      </font>
      <fill>
        <patternFill patternType="solid">
          <bgColor theme="0"/>
        </patternFill>
      </fill>
    </odxf>
    <ndxf>
      <font>
        <name val="Times New Roman"/>
        <family val="1"/>
      </font>
      <fill>
        <patternFill patternType="none">
          <bgColor indexed="65"/>
        </patternFill>
      </fill>
    </ndxf>
  </rcc>
  <rcc rId="5210" sId="1">
    <oc r="G82">
      <f>G83+#REF!+G89</f>
    </oc>
    <nc r="G82">
      <f>G83+G86+G89</f>
    </nc>
  </rcc>
  <rcv guid="{22CCFE3F-1FC6-45E5-81E4-247A6159C49A}" action="delete"/>
  <rdn rId="0" localSheetId="1" customView="1" name="Z_22CCFE3F_1FC6_45E5_81E4_247A6159C49A_.wvu.PrintArea" hidden="1" oldHidden="1">
    <formula>Муниц.программы!$A$1:$G$288</formula>
    <oldFormula>Муниц.программы!$A$1:$G$288</oldFormula>
  </rdn>
  <rdn rId="0" localSheetId="1" customView="1" name="Z_22CCFE3F_1FC6_45E5_81E4_247A6159C49A_.wvu.FilterData" hidden="1" oldHidden="1">
    <formula>Муниц.программы!$A$14:$G$313</formula>
    <oldFormula>Муниц.программы!$A$14:$G$313</oldFormula>
  </rdn>
  <rcv guid="{22CCFE3F-1FC6-45E5-81E4-247A6159C49A}" action="add"/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13" sId="1" numFmtId="4">
    <oc r="G96">
      <v>9232.4</v>
    </oc>
    <nc r="G96"/>
  </rcc>
  <rcc rId="5214" sId="1" numFmtId="4">
    <oc r="G98">
      <v>8270.1</v>
    </oc>
    <nc r="G98"/>
  </rcc>
  <rcc rId="5215" sId="1" numFmtId="4">
    <oc r="G102">
      <v>14678.2</v>
    </oc>
    <nc r="G102"/>
  </rcc>
  <rcc rId="5216" sId="1" numFmtId="4">
    <oc r="G104">
      <v>12942.4</v>
    </oc>
    <nc r="G104"/>
  </rcc>
  <rcc rId="5217" sId="1" numFmtId="4">
    <oc r="G108">
      <v>9296.2000000000007</v>
    </oc>
    <nc r="G108"/>
  </rcc>
  <rcc rId="5218" sId="1" numFmtId="4">
    <oc r="G110">
      <v>13346.3</v>
    </oc>
    <nc r="G110"/>
  </rcc>
  <rcc rId="5219" sId="1">
    <oc r="G114">
      <f>150+45</f>
    </oc>
    <nc r="G114"/>
  </rcc>
  <rcc rId="5220" sId="1" numFmtId="4">
    <oc r="G117">
      <v>556</v>
    </oc>
    <nc r="G117"/>
  </rcc>
  <rcc rId="5221" sId="1" numFmtId="4">
    <oc r="G118">
      <v>167.9</v>
    </oc>
    <nc r="G118"/>
  </rcc>
  <rcc rId="5222" sId="1" numFmtId="4">
    <oc r="G120">
      <v>6270.6</v>
    </oc>
    <nc r="G120"/>
  </rcc>
  <rcc rId="5223" sId="1" numFmtId="4">
    <oc r="G121">
      <v>1893.7</v>
    </oc>
    <nc r="G121"/>
  </rcc>
  <rcc rId="5224" sId="1">
    <oc r="G122">
      <f>47.1+22+39.6+98</f>
    </oc>
    <nc r="G122"/>
  </rcc>
  <rcc rId="5225" sId="1" numFmtId="4">
    <oc r="G123">
      <v>185</v>
    </oc>
    <nc r="G123"/>
  </rcc>
  <rcc rId="5226" sId="1" numFmtId="4">
    <oc r="G124">
      <v>6.5</v>
    </oc>
    <nc r="G124"/>
  </rcc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27" sId="1" odxf="1" dxf="1" numFmtId="4">
    <nc r="G98">
      <v>10449.620000000001</v>
    </nc>
    <odxf>
      <fill>
        <patternFill>
          <bgColor theme="0"/>
        </patternFill>
      </fill>
    </odxf>
    <ndxf>
      <fill>
        <patternFill>
          <bgColor rgb="FF92D050"/>
        </patternFill>
      </fill>
    </ndxf>
  </rcc>
  <rfmt sheetId="1" sqref="G98">
    <dxf>
      <fill>
        <patternFill>
          <bgColor theme="0"/>
        </patternFill>
      </fill>
    </dxf>
  </rfmt>
  <rcc rId="5228" sId="1" odxf="1" dxf="1" numFmtId="4">
    <nc r="G104">
      <v>14456.42</v>
    </nc>
    <odxf>
      <fill>
        <patternFill>
          <bgColor theme="0"/>
        </patternFill>
      </fill>
    </odxf>
    <ndxf>
      <fill>
        <patternFill>
          <bgColor rgb="FF92D050"/>
        </patternFill>
      </fill>
    </ndxf>
  </rcc>
  <rfmt sheetId="1" sqref="G104">
    <dxf>
      <fill>
        <patternFill>
          <bgColor theme="0"/>
        </patternFill>
      </fill>
    </dxf>
  </rfmt>
  <rcc rId="5229" sId="1" odxf="1" dxf="1" numFmtId="4">
    <nc r="G110">
      <v>13722.8</v>
    </nc>
    <odxf>
      <fill>
        <patternFill>
          <bgColor theme="0"/>
        </patternFill>
      </fill>
    </odxf>
    <ndxf>
      <fill>
        <patternFill>
          <bgColor rgb="FF92D050"/>
        </patternFill>
      </fill>
    </ndxf>
  </rcc>
  <rfmt sheetId="1" sqref="G110">
    <dxf>
      <fill>
        <patternFill>
          <bgColor theme="0"/>
        </patternFill>
      </fill>
    </dxf>
  </rfmt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30" sId="1" numFmtId="4">
    <oc r="G129">
      <v>150</v>
    </oc>
    <nc r="G129"/>
  </rcc>
  <rcc rId="5231" sId="1" numFmtId="4">
    <oc r="G133">
      <v>1444.9</v>
    </oc>
    <nc r="G133"/>
  </rcc>
  <rcc rId="5232" sId="1" numFmtId="4">
    <oc r="G134">
      <v>436.3</v>
    </oc>
    <nc r="G134"/>
  </rcc>
  <rcc rId="5233" sId="1" numFmtId="4">
    <oc r="G138">
      <v>20702.5</v>
    </oc>
    <nc r="G138"/>
  </rcc>
  <rcc rId="5234" sId="1" numFmtId="4">
    <oc r="G140">
      <v>13287.4</v>
    </oc>
    <nc r="G140"/>
  </rcc>
  <rcc rId="5235" sId="1" numFmtId="4">
    <oc r="G144">
      <v>542.29999999999995</v>
    </oc>
    <nc r="G144"/>
  </rcc>
  <rcc rId="5236" sId="1" numFmtId="4">
    <oc r="G145">
      <v>163.80000000000001</v>
    </oc>
    <nc r="G145"/>
  </rcc>
  <rcc rId="5237" sId="1" numFmtId="4">
    <oc r="G147">
      <v>1997.9</v>
    </oc>
    <nc r="G147"/>
  </rcc>
  <rcc rId="5238" sId="1" numFmtId="4">
    <oc r="G148">
      <v>603.4</v>
    </oc>
    <nc r="G148"/>
  </rcc>
  <rcc rId="5239" sId="1">
    <oc r="G149">
      <f>15+114</f>
    </oc>
    <nc r="G149"/>
  </rcc>
  <rcc rId="5240" sId="1" numFmtId="4">
    <oc r="G150">
      <v>15</v>
    </oc>
    <nc r="G150"/>
  </rcc>
  <rcc rId="5241" sId="1" numFmtId="4">
    <oc r="G151">
      <v>4</v>
    </oc>
    <nc r="G151"/>
  </rcc>
  <rcc rId="5242" sId="1">
    <oc r="G153">
      <v>100</v>
    </oc>
    <nc r="G153">
      <f>100</f>
    </nc>
  </rcc>
  <rcc rId="5243" sId="1" numFmtId="4">
    <oc r="G157">
      <v>1226.4000000000001</v>
    </oc>
    <nc r="G157"/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09" sId="1" numFmtId="4">
    <oc r="G199">
      <v>10</v>
    </oc>
    <nc r="G199">
      <v>15</v>
    </nc>
  </rcc>
  <rcc rId="3810" sId="1" numFmtId="4">
    <oc r="G200">
      <v>1094.5</v>
    </oc>
    <nc r="G200">
      <v>773.01300000000003</v>
    </nc>
  </rcc>
  <rcc rId="3811" sId="1" numFmtId="4">
    <oc r="G201">
      <v>145.5</v>
    </oc>
    <nc r="G201">
      <v>449.6</v>
    </nc>
  </rcc>
  <rcc rId="3812" sId="1" numFmtId="4">
    <oc r="G210">
      <v>19291.900000000001</v>
    </oc>
    <nc r="G210">
      <v>20023.491819999999</v>
    </nc>
  </rcc>
  <rrc rId="3813" sId="1" ref="A211:XFD211" action="insertRow"/>
  <rrc rId="3814" sId="1" ref="A211:XFD211" action="insertRow"/>
  <rcc rId="3815" sId="1">
    <nc r="B212" t="inlineStr">
      <is>
        <t>09301 S2140</t>
      </is>
    </nc>
  </rcc>
  <rcc rId="3816" sId="1">
    <nc r="C212" t="inlineStr">
      <is>
        <t>612</t>
      </is>
    </nc>
  </rcc>
  <rcc rId="3817" sId="1">
    <nc r="D212" t="inlineStr">
      <is>
        <t>975</t>
      </is>
    </nc>
  </rcc>
  <rcc rId="3818" sId="1">
    <nc r="E212" t="inlineStr">
      <is>
        <t>11</t>
      </is>
    </nc>
  </rcc>
  <rcc rId="3819" sId="1">
    <nc r="F212" t="inlineStr">
      <is>
        <t>03</t>
      </is>
    </nc>
  </rcc>
  <rcc rId="3820" sId="1" numFmtId="4">
    <nc r="G212">
      <v>1370.7852700000001</v>
    </nc>
  </rcc>
  <rcc rId="3821" sId="1" odxf="1" dxf="1">
    <nc r="A212" t="inlineStr">
      <is>
        <t>Субсидии бюджетным учреждениям на иные цели</t>
      </is>
    </nc>
    <odxf>
      <font>
        <name val="Times New Roman"/>
        <family val="1"/>
      </font>
      <fill>
        <patternFill patternType="none"/>
      </fill>
    </odxf>
    <ndxf>
      <font>
        <color indexed="8"/>
        <name val="Times New Roman"/>
        <family val="1"/>
      </font>
      <fill>
        <patternFill patternType="solid"/>
      </fill>
    </ndxf>
  </rcc>
  <rcc rId="3822" sId="1">
    <nc r="B211" t="inlineStr">
      <is>
        <t>09301 S2140</t>
      </is>
    </nc>
  </rcc>
  <rcc rId="3823" sId="1">
    <nc r="D211" t="inlineStr">
      <is>
        <t>975</t>
      </is>
    </nc>
  </rcc>
  <rcc rId="3824" sId="1">
    <nc r="E211" t="inlineStr">
      <is>
        <t>11</t>
      </is>
    </nc>
  </rcc>
  <rcc rId="3825" sId="1">
    <nc r="F211" t="inlineStr">
      <is>
        <t>03</t>
      </is>
    </nc>
  </rcc>
  <rcc rId="3826" sId="1">
    <nc r="G211">
      <f>G212</f>
    </nc>
  </rcc>
  <rfmt sheetId="1" sqref="A211:XFD211" start="0" length="2147483647">
    <dxf>
      <font>
        <i/>
      </font>
    </dxf>
  </rfmt>
  <rcc rId="3827" sId="1">
    <nc r="A211" t="inlineStr">
      <is>
        <t>На  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</is>
    </nc>
  </rcc>
  <rcc rId="3828" sId="1">
    <oc r="G208">
      <f>G209+G215+G213</f>
    </oc>
    <nc r="G208">
      <f>G209+G215+G213+G211</f>
    </nc>
  </rcc>
  <rrc rId="3829" sId="1" ref="A217:XFD217" action="insertRow"/>
  <rrc rId="3830" sId="1" ref="A217:XFD217" action="insertRow"/>
  <rcc rId="3831" sId="1">
    <nc r="B218" t="inlineStr">
      <is>
        <t>093P5 50810</t>
      </is>
    </nc>
  </rcc>
  <rcc rId="3832" sId="1">
    <nc r="C218" t="inlineStr">
      <is>
        <t>612</t>
      </is>
    </nc>
  </rcc>
  <rcc rId="3833" sId="1">
    <nc r="D218" t="inlineStr">
      <is>
        <t>975</t>
      </is>
    </nc>
  </rcc>
  <rcc rId="3834" sId="1">
    <nc r="E218" t="inlineStr">
      <is>
        <t>11</t>
      </is>
    </nc>
  </rcc>
  <rcc rId="3835" sId="1">
    <nc r="F218" t="inlineStr">
      <is>
        <t>03</t>
      </is>
    </nc>
  </rcc>
  <rcc rId="3836" sId="1" numFmtId="4">
    <nc r="G218">
      <v>119.80682</v>
    </nc>
  </rcc>
  <rcc rId="3837" sId="1" odxf="1" dxf="1">
    <nc r="A218" t="inlineStr">
      <is>
        <t>Субсидии бюджетным учреждениям на иные цели</t>
      </is>
    </nc>
    <odxf>
      <font>
        <name val="Times New Roman"/>
        <family val="1"/>
      </font>
      <fill>
        <patternFill patternType="none"/>
      </fill>
    </odxf>
    <ndxf>
      <font>
        <color indexed="8"/>
        <name val="Times New Roman"/>
        <family val="1"/>
      </font>
      <fill>
        <patternFill patternType="solid"/>
      </fill>
    </ndxf>
  </rcc>
  <rcc rId="3838" sId="1">
    <nc r="B217" t="inlineStr">
      <is>
        <t>093P5 50810</t>
      </is>
    </nc>
  </rcc>
  <rcc rId="3839" sId="1">
    <nc r="D217" t="inlineStr">
      <is>
        <t>975</t>
      </is>
    </nc>
  </rcc>
  <rcc rId="3840" sId="1">
    <nc r="E217" t="inlineStr">
      <is>
        <t>11</t>
      </is>
    </nc>
  </rcc>
  <rcc rId="3841" sId="1">
    <nc r="F217" t="inlineStr">
      <is>
        <t>03</t>
      </is>
    </nc>
  </rcc>
  <rcc rId="3842" sId="1">
    <nc r="G217">
      <f>G218</f>
    </nc>
  </rcc>
  <rfmt sheetId="1" sqref="A217:XFD217" start="0" length="2147483647">
    <dxf>
      <font>
        <i/>
      </font>
    </dxf>
  </rfmt>
  <rcc rId="3843" sId="1">
    <nc r="A217" t="inlineStr">
      <is>
        <t>На государственную поддержку спортивных организаций, осуществляющих подготовку спортивного резерва для сборных команд Российской Федерации</t>
      </is>
    </nc>
  </rcc>
  <rrc rId="3844" sId="1" ref="A219:XFD219" action="insertRow"/>
  <rrc rId="3845" sId="1" ref="A219:XFD219" action="insertRow"/>
  <rcc rId="3846" sId="1">
    <nc r="A220" t="inlineStr">
      <is>
        <t>Субсидии бюджетным учреждениям на иные цели</t>
      </is>
    </nc>
  </rcc>
  <rcc rId="3847" sId="1">
    <nc r="B220" t="inlineStr">
      <is>
        <t>093P5 52290</t>
      </is>
    </nc>
  </rcc>
  <rcc rId="3848" sId="1">
    <nc r="C220" t="inlineStr">
      <is>
        <t>612</t>
      </is>
    </nc>
  </rcc>
  <rcc rId="3849" sId="1">
    <nc r="D220" t="inlineStr">
      <is>
        <t>975</t>
      </is>
    </nc>
  </rcc>
  <rcc rId="3850" sId="1">
    <nc r="E220" t="inlineStr">
      <is>
        <t>11</t>
      </is>
    </nc>
  </rcc>
  <rcc rId="3851" sId="1">
    <nc r="F220" t="inlineStr">
      <is>
        <t>03</t>
      </is>
    </nc>
  </rcc>
  <rcc rId="3852" sId="1" numFmtId="4">
    <nc r="G220">
      <v>818.98474999999996</v>
    </nc>
  </rcc>
  <rcc rId="3853" sId="1">
    <nc r="B219" t="inlineStr">
      <is>
        <t>093P5 52290</t>
      </is>
    </nc>
  </rcc>
  <rcc rId="3854" sId="1">
    <nc r="D219" t="inlineStr">
      <is>
        <t>975</t>
      </is>
    </nc>
  </rcc>
  <rcc rId="3855" sId="1">
    <nc r="E219" t="inlineStr">
      <is>
        <t>11</t>
      </is>
    </nc>
  </rcc>
  <rcc rId="3856" sId="1">
    <nc r="F219" t="inlineStr">
      <is>
        <t>03</t>
      </is>
    </nc>
  </rcc>
  <rfmt sheetId="1" sqref="A219:XFD219" start="0" length="2147483647">
    <dxf>
      <font>
        <i/>
      </font>
    </dxf>
  </rfmt>
  <rcc rId="3857" sId="1">
    <nc r="G219">
      <f>G220</f>
    </nc>
  </rcc>
  <rcc rId="3858" sId="1">
    <nc r="A219" t="inlineStr">
      <is>
        <t>На приобретение спортивного оборудования и инвентаря для проведения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 в 2023 году</t>
      </is>
    </nc>
  </rcc>
  <rcc rId="3859" sId="1">
    <oc r="G207">
      <f>G208</f>
    </oc>
    <nc r="G207">
      <f>G208+G217+G219</f>
    </nc>
  </rcc>
  <rcc rId="3860" sId="1" numFmtId="4">
    <oc r="G230">
      <v>183.95918</v>
    </oc>
    <nc r="G230">
      <v>196.34618</v>
    </nc>
  </rcc>
  <rcc rId="3861" sId="1" numFmtId="4">
    <oc r="G237">
      <f>1952.29387+466.6</f>
    </oc>
    <nc r="G237">
      <v>2249.1291900000001</v>
    </nc>
  </rcc>
  <rcc rId="3862" sId="1" numFmtId="4">
    <oc r="G250">
      <v>32314.01887</v>
    </oc>
    <nc r="G250">
      <v>36226.134689999999</v>
    </nc>
  </rcc>
  <rcc rId="3863" sId="1" numFmtId="4">
    <oc r="G252">
      <f>71577+1431.5</f>
    </oc>
    <nc r="G252">
      <v>69272.144180000003</v>
    </nc>
  </rcc>
  <rcc rId="3864" sId="1" numFmtId="4">
    <oc r="G262">
      <v>75021.319180000006</v>
    </oc>
    <nc r="G262">
      <v>75772.831179999994</v>
    </nc>
  </rcc>
  <rcc rId="3865" sId="1">
    <oc r="B269" t="inlineStr">
      <is>
        <t>10201S2К90</t>
      </is>
    </oc>
    <nc r="B269" t="inlineStr">
      <is>
        <t>10201 S2К90</t>
      </is>
    </nc>
  </rcc>
  <rcc rId="3866" sId="1">
    <oc r="B270" t="inlineStr">
      <is>
        <t>10201S2К90</t>
      </is>
    </oc>
    <nc r="B270" t="inlineStr">
      <is>
        <t>10201 S2К90</t>
      </is>
    </nc>
  </rcc>
  <rcc rId="3867" sId="1" numFmtId="4">
    <oc r="G270">
      <f>12321.9+12321.9</f>
    </oc>
    <nc r="G270">
      <v>22123.4</v>
    </nc>
  </rcc>
  <rcc rId="3868" sId="1" numFmtId="4">
    <oc r="G272">
      <v>492.34699999999998</v>
    </oc>
    <nc r="G272">
      <v>66.021000000000001</v>
    </nc>
  </rcc>
  <rcc rId="3869" sId="1" numFmtId="4">
    <oc r="G282">
      <v>21357.655999999999</v>
    </oc>
    <nc r="G282">
      <v>25835.78</v>
    </nc>
  </rcc>
  <rcc rId="3870" sId="1" numFmtId="4">
    <oc r="G284">
      <v>4054.8932</v>
    </oc>
    <nc r="G284">
      <v>3449.1952000000001</v>
    </nc>
  </rcc>
  <rrc rId="3871" sId="1" ref="A273:XFD273" action="insertRow"/>
  <rrc rId="3872" sId="1" ref="A273:XFD273" action="insertRow"/>
  <rcc rId="3873" sId="1">
    <nc r="A274" t="inlineStr">
      <is>
        <t>Субсидии бюджетным учреждениям на иные цели</t>
      </is>
    </nc>
  </rcc>
  <rcc rId="3874" sId="1">
    <nc r="B274" t="inlineStr">
      <is>
        <t>10201 S2P40</t>
      </is>
    </nc>
  </rcc>
  <rcc rId="3875" sId="1">
    <nc r="C274" t="inlineStr">
      <is>
        <t>612</t>
      </is>
    </nc>
  </rcc>
  <rcc rId="3876" sId="1">
    <nc r="D274" t="inlineStr">
      <is>
        <t>969</t>
      </is>
    </nc>
  </rcc>
  <rcc rId="3877" sId="1">
    <nc r="E274" t="inlineStr">
      <is>
        <t>07</t>
      </is>
    </nc>
  </rcc>
  <rcc rId="3878" sId="1">
    <nc r="F274" t="inlineStr">
      <is>
        <t>02</t>
      </is>
    </nc>
  </rcc>
  <rcc rId="3879" sId="1" numFmtId="4">
    <nc r="G274">
      <v>987.654</v>
    </nc>
  </rcc>
  <rcc rId="3880" sId="1">
    <nc r="B273" t="inlineStr">
      <is>
        <t>10201 S2P40</t>
      </is>
    </nc>
  </rcc>
  <rcc rId="3881" sId="1">
    <nc r="D273" t="inlineStr">
      <is>
        <t>969</t>
      </is>
    </nc>
  </rcc>
  <rcc rId="3882" sId="1">
    <nc r="E273" t="inlineStr">
      <is>
        <t>07</t>
      </is>
    </nc>
  </rcc>
  <rcc rId="3883" sId="1">
    <nc r="F273" t="inlineStr">
      <is>
        <t>02</t>
      </is>
    </nc>
  </rcc>
  <rcc rId="3884" sId="1">
    <nc r="G273">
      <f>G274</f>
    </nc>
  </rcc>
  <rfmt sheetId="1" sqref="A273:XFD273" start="0" length="2147483647">
    <dxf>
      <font>
        <i/>
      </font>
    </dxf>
  </rfmt>
  <rcc rId="3885" sId="1">
    <nc r="A273" t="inlineStr">
      <is>
        <t>Обеспечение выплаты денежной компенсации стоимости двухразового питания родителям (законным представителям) обучающихся с ограниченными возможностями здоровья, родителям (законным представителям) детей-инвалидов, имеющих статус обучающихся с ограниченными возможностями здоровья, обучение которых организовано муниципальными общеобразовательными организациями на дому</t>
      </is>
    </nc>
  </rcc>
  <rcc rId="3886" sId="1">
    <oc r="G254">
      <f>G257+G255+G261+G267+G260+G263+G271+G265+G269+G275</f>
    </oc>
    <nc r="G254">
      <f>G257+G255+G261+G267+G260+G263+G271+G265+G269+G275+G273</f>
    </nc>
  </rcc>
  <rcc rId="3887" sId="1" numFmtId="4">
    <oc r="G290">
      <v>7992.2</v>
    </oc>
    <nc r="G290">
      <v>6983.65002</v>
    </nc>
  </rcc>
  <rcc rId="3888" sId="1" numFmtId="4">
    <oc r="G291">
      <v>25081.599999999999</v>
    </oc>
    <nc r="G291">
      <v>19661.84073</v>
    </nc>
  </rcc>
  <rcc rId="3889" sId="1" numFmtId="4">
    <oc r="G297">
      <v>4631.8999999999996</v>
    </oc>
    <nc r="G297">
      <v>10051.65927</v>
    </nc>
  </rcc>
  <rcc rId="3890" sId="1" numFmtId="4">
    <oc r="G301">
      <f>5352.5</f>
    </oc>
    <nc r="G301">
      <v>3239.38</v>
    </nc>
  </rcc>
  <rcc rId="3891" sId="1" numFmtId="4">
    <oc r="G303">
      <v>5577.96</v>
    </oc>
    <nc r="G303">
      <v>4388.5200000000004</v>
    </nc>
  </rcc>
  <rcc rId="3892" sId="1" numFmtId="4">
    <oc r="G305">
      <v>61.7</v>
    </oc>
    <nc r="G305">
      <v>61</v>
    </nc>
  </rcc>
  <rcc rId="3893" sId="1" numFmtId="4">
    <oc r="G306">
      <v>18.600000000000001</v>
    </oc>
    <nc r="G306">
      <v>18.399999999999999</v>
    </nc>
  </rcc>
  <rrc rId="3894" sId="1" ref="A302:XFD302" action="insertRow"/>
  <rcc rId="3895" sId="1">
    <nc r="B302" t="inlineStr">
      <is>
        <t>10401 73050</t>
      </is>
    </nc>
  </rcc>
  <rcc rId="3896" sId="1" numFmtId="30">
    <nc r="D302">
      <v>969</v>
    </nc>
  </rcc>
  <rcc rId="3897" sId="1">
    <nc r="E302" t="inlineStr">
      <is>
        <t>07</t>
      </is>
    </nc>
  </rcc>
  <rcc rId="3898" sId="1">
    <nc r="F302" t="inlineStr">
      <is>
        <t>07</t>
      </is>
    </nc>
  </rcc>
  <rfmt sheetId="1" sqref="G301" start="0" length="2147483647">
    <dxf>
      <font>
        <i val="0"/>
      </font>
    </dxf>
  </rfmt>
  <rcc rId="3899" sId="1">
    <nc r="C302" t="inlineStr">
      <is>
        <t>612</t>
      </is>
    </nc>
  </rcc>
  <rcc rId="3900" sId="1" numFmtId="4">
    <nc r="G302">
      <v>2056.3200000000002</v>
    </nc>
  </rcc>
  <rfmt sheetId="1" sqref="G302" start="0" length="2147483647">
    <dxf>
      <font>
        <i val="0"/>
      </font>
    </dxf>
  </rfmt>
  <rcc rId="3901" sId="1">
    <oc r="G300">
      <f>G301</f>
    </oc>
    <nc r="G300">
      <f>G301+G302</f>
    </nc>
  </rcc>
  <rcc rId="3902" sId="1">
    <nc r="A302" t="inlineStr">
      <is>
        <t>Субсидии бюджетным учреждениям на иные цели</t>
      </is>
    </nc>
  </rcc>
  <rrc rId="3903" sId="1" ref="A305:XFD305" action="insertRow"/>
  <rcc rId="3904" sId="1">
    <nc r="B305" t="inlineStr">
      <is>
        <t>10401 73140</t>
      </is>
    </nc>
  </rcc>
  <rcc rId="3905" sId="1" numFmtId="30">
    <nc r="D305">
      <v>969</v>
    </nc>
  </rcc>
  <rcc rId="3906" sId="1">
    <nc r="E305" t="inlineStr">
      <is>
        <t>07</t>
      </is>
    </nc>
  </rcc>
  <rcc rId="3907" sId="1">
    <nc r="F305" t="inlineStr">
      <is>
        <t>07</t>
      </is>
    </nc>
  </rcc>
  <rcc rId="3908" sId="1">
    <nc r="C305" t="inlineStr">
      <is>
        <t>612</t>
      </is>
    </nc>
  </rcc>
  <rcc rId="3909" sId="1">
    <nc r="A305" t="inlineStr">
      <is>
        <t>Субсидии бюджетным учреждениям на иные цели</t>
      </is>
    </nc>
  </rcc>
  <rcc rId="3910" sId="1" numFmtId="4">
    <nc r="G305">
      <v>1189.44</v>
    </nc>
  </rcc>
  <rcc rId="3911" sId="1">
    <oc r="G303">
      <f>G304</f>
    </oc>
    <nc r="G303">
      <f>G304+G305</f>
    </nc>
  </rcc>
  <rcc rId="3912" sId="1" numFmtId="4">
    <oc r="G320">
      <v>392.1</v>
    </oc>
    <nc r="G320">
      <v>2146.2424299999998</v>
    </nc>
  </rcc>
  <rcc rId="3913" sId="1" numFmtId="4">
    <oc r="G323">
      <f>250+453.3</f>
    </oc>
    <nc r="G323">
      <v>819.88499999999999</v>
    </nc>
  </rcc>
  <rcc rId="3914" sId="1" numFmtId="4">
    <oc r="G324">
      <v>2546.77711</v>
    </oc>
    <nc r="G324">
      <v>2996.32591</v>
    </nc>
  </rcc>
  <rcc rId="3915" sId="1" numFmtId="4">
    <oc r="G329">
      <v>21952</v>
    </oc>
    <nc r="G329">
      <v>20197.85757</v>
    </nc>
  </rcc>
  <rcc rId="3916" sId="1" numFmtId="4">
    <oc r="G330">
      <v>6629.5</v>
    </oc>
    <nc r="G330">
      <v>6006</v>
    </nc>
  </rcc>
  <rcc rId="3917" sId="1" numFmtId="4">
    <oc r="G296">
      <v>4000</v>
    </oc>
    <nc r="G296">
      <v>4694.2389800000001</v>
    </nc>
  </rcc>
  <rrc rId="3918" sId="1" ref="A351:XFD351" action="insertRow"/>
  <rrc rId="3919" sId="1" ref="A351:XFD351" action="insertRow"/>
  <rcc rId="3920" sId="1" odxf="1" dxf="1">
    <nc r="A352" t="inlineStr">
      <is>
        <t>Иные межбюджетные трансферты</t>
      </is>
    </nc>
    <odxf>
      <font>
        <i/>
        <name val="Times New Roman"/>
        <family val="1"/>
      </font>
      <fill>
        <patternFill patternType="solid">
          <bgColor indexed="9"/>
        </patternFill>
      </fill>
    </odxf>
    <ndxf>
      <font>
        <i val="0"/>
        <name val="Times New Roman"/>
        <family val="1"/>
      </font>
      <fill>
        <patternFill patternType="none">
          <bgColor indexed="65"/>
        </patternFill>
      </fill>
    </ndxf>
  </rcc>
  <rcc rId="3921" sId="1">
    <nc r="B352" t="inlineStr">
      <is>
        <t>14001 74030</t>
      </is>
    </nc>
  </rcc>
  <rcc rId="3922" sId="1">
    <nc r="C352" t="inlineStr">
      <is>
        <t>540</t>
      </is>
    </nc>
  </rcc>
  <rcc rId="3923" sId="1">
    <nc r="D352" t="inlineStr">
      <is>
        <t>968</t>
      </is>
    </nc>
  </rcc>
  <rcc rId="3924" sId="1">
    <nc r="E352" t="inlineStr">
      <is>
        <t>14</t>
      </is>
    </nc>
  </rcc>
  <rcc rId="3925" sId="1">
    <nc r="F352" t="inlineStr">
      <is>
        <t>03</t>
      </is>
    </nc>
  </rcc>
  <rcc rId="3926" sId="1" numFmtId="4">
    <nc r="G352">
      <v>6190</v>
    </nc>
  </rcc>
  <rfmt sheetId="1" sqref="B352:G352" start="0" length="2147483647">
    <dxf>
      <font>
        <i val="0"/>
      </font>
    </dxf>
  </rfmt>
  <rcc rId="3927" sId="1" odxf="1" dxf="1">
    <nc r="B351" t="inlineStr">
      <is>
        <t>14001 74030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C351" start="0" length="0">
    <dxf>
      <font>
        <i val="0"/>
        <name val="Times New Roman"/>
        <family val="1"/>
      </font>
    </dxf>
  </rfmt>
  <rcc rId="3928" sId="1" odxf="1" dxf="1">
    <nc r="D351" t="inlineStr">
      <is>
        <t>968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3929" sId="1" odxf="1" dxf="1">
    <nc r="E351" t="inlineStr">
      <is>
        <t>14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3930" sId="1" odxf="1" dxf="1">
    <nc r="F351" t="inlineStr">
      <is>
        <t>03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A351:XFD351" start="0" length="2147483647">
    <dxf>
      <font>
        <i val="0"/>
      </font>
    </dxf>
  </rfmt>
  <rfmt sheetId="1" sqref="A351:XFD351" start="0" length="2147483647">
    <dxf>
      <font>
        <i/>
      </font>
    </dxf>
  </rfmt>
  <rcc rId="3931" sId="1">
    <nc r="G351">
      <f>G352</f>
    </nc>
  </rcc>
  <rcc rId="3932" sId="1">
    <oc r="G350">
      <f>G353</f>
    </oc>
    <nc r="G350">
      <f>G353+G351</f>
    </nc>
  </rcc>
  <rcc rId="3933" sId="1">
    <nc r="A351" t="inlineStr">
      <is>
        <t>Премирование победителей и призеров республиканского конкурса "Лучшее территориальное общественное самоуправление"</t>
      </is>
    </nc>
  </rcc>
  <rrc rId="3934" sId="1" ref="A355:XFD355" action="insertRow"/>
  <rrc rId="3935" sId="1" ref="A355:XFD355" action="insertRow"/>
  <rrc rId="3936" sId="1" ref="A355:XFD355" action="insertRow"/>
  <rrc rId="3937" sId="1" ref="A355:XFD355" action="insertRow"/>
  <rfmt sheetId="1" sqref="A355:A358" start="0" length="0">
    <dxf>
      <border>
        <left style="thin">
          <color indexed="64"/>
        </left>
      </border>
    </dxf>
  </rfmt>
  <rfmt sheetId="1" sqref="A358" start="0" length="0">
    <dxf>
      <border>
        <bottom style="thin">
          <color indexed="64"/>
        </bottom>
      </border>
    </dxf>
  </rfmt>
  <rfmt sheetId="1" sqref="A355:A35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A355:XFD355">
    <dxf>
      <fill>
        <patternFill patternType="solid">
          <bgColor rgb="FFFFFF00"/>
        </patternFill>
      </fill>
    </dxf>
  </rfmt>
  <rcc rId="3938" sId="1" odxf="1" dxf="1">
    <nc r="A358" t="inlineStr">
      <is>
        <t>Субсидии автономным учреждениям на иные цели</t>
      </is>
    </nc>
    <odxf>
      <fill>
        <patternFill patternType="none"/>
      </fill>
      <border outline="0">
        <left style="thin">
          <color indexed="64"/>
        </left>
      </border>
    </odxf>
    <ndxf>
      <fill>
        <patternFill patternType="solid"/>
      </fill>
      <border outline="0">
        <left style="medium">
          <color indexed="64"/>
        </left>
      </border>
    </ndxf>
  </rcc>
  <rcc rId="3939" sId="1">
    <nc r="B358" t="inlineStr">
      <is>
        <t>15001 82900</t>
      </is>
    </nc>
  </rcc>
  <rcc rId="3940" sId="1">
    <nc r="C358" t="inlineStr">
      <is>
        <t>622</t>
      </is>
    </nc>
  </rcc>
  <rcc rId="3941" sId="1">
    <nc r="D358" t="inlineStr">
      <is>
        <t>968</t>
      </is>
    </nc>
  </rcc>
  <rcc rId="3942" sId="1">
    <nc r="E358" t="inlineStr">
      <is>
        <t>04</t>
      </is>
    </nc>
  </rcc>
  <rcc rId="3943" sId="1">
    <nc r="F358" t="inlineStr">
      <is>
        <t>12</t>
      </is>
    </nc>
  </rcc>
  <rcc rId="3944" sId="1" numFmtId="4">
    <nc r="G358">
      <v>30</v>
    </nc>
  </rcc>
  <rcc rId="3945" sId="1">
    <nc r="B357" t="inlineStr">
      <is>
        <t>15001 82900</t>
      </is>
    </nc>
  </rcc>
  <rcc rId="3946" sId="1">
    <nc r="D357" t="inlineStr">
      <is>
        <t>968</t>
      </is>
    </nc>
  </rcc>
  <rcc rId="3947" sId="1">
    <nc r="E357" t="inlineStr">
      <is>
        <t>04</t>
      </is>
    </nc>
  </rcc>
  <rcc rId="3948" sId="1">
    <nc r="F357" t="inlineStr">
      <is>
        <t>12</t>
      </is>
    </nc>
  </rcc>
  <rfmt sheetId="1" sqref="A357:XFD357" start="0" length="2147483647">
    <dxf>
      <font>
        <i/>
      </font>
    </dxf>
  </rfmt>
  <rcc rId="3949" sId="1">
    <nc r="G357">
      <f>G358</f>
    </nc>
  </rcc>
  <rcc rId="3950" sId="1">
    <nc r="A357" t="inlineStr">
      <is>
        <t>Прочие мероприятия , связанные с выполнением обязательств ОМСУ</t>
      </is>
    </nc>
  </rcc>
  <rfmt sheetId="1" sqref="B356" start="0" length="0">
    <dxf>
      <font>
        <i/>
        <name val="Times New Roman"/>
        <family val="1"/>
      </font>
    </dxf>
  </rfmt>
  <rfmt sheetId="1" sqref="C356" start="0" length="0">
    <dxf>
      <font>
        <i/>
        <name val="Times New Roman"/>
        <family val="1"/>
      </font>
    </dxf>
  </rfmt>
  <rcc rId="3951" sId="1" odxf="1" dxf="1">
    <nc r="D356" t="inlineStr">
      <is>
        <t>968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3952" sId="1" odxf="1" dxf="1">
    <nc r="E356" t="inlineStr">
      <is>
        <t>04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3953" sId="1" odxf="1" dxf="1">
    <nc r="F356" t="inlineStr">
      <is>
        <t>12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3954" sId="1">
    <nc r="B356" t="inlineStr">
      <is>
        <t>15001 00000</t>
      </is>
    </nc>
  </rcc>
  <rcc rId="3955" sId="1">
    <nc r="G356">
      <f>G357</f>
    </nc>
  </rcc>
  <rcc rId="3956" sId="1">
    <nc r="A356" t="inlineStr">
      <is>
        <t>Основное мероприятие "Проведение мероприятий в целях снижения уровня аварийности и травматизма на дорогах района"</t>
      </is>
    </nc>
  </rcc>
  <rfmt sheetId="1" sqref="A356" start="0" length="2147483647">
    <dxf>
      <font>
        <i/>
      </font>
    </dxf>
  </rfmt>
  <rfmt sheetId="1" sqref="A355:XFD355" start="0" length="2147483647">
    <dxf>
      <font>
        <b/>
      </font>
    </dxf>
  </rfmt>
  <rcc rId="3957" sId="1">
    <nc r="G355">
      <f>G356</f>
    </nc>
  </rcc>
  <rcc rId="3958" sId="1">
    <nc r="B355" t="inlineStr">
      <is>
        <t>15000 00000</t>
      </is>
    </nc>
  </rcc>
  <rcc rId="3959" sId="1">
    <nc r="A355" t="inlineStr">
      <is>
        <t>Муниципальная программа "Повышение безопасности дорожного движения в Селенгинском районе» в Селенгинском районе на 2023 – 2025 годы»</t>
      </is>
    </nc>
  </rcc>
  <rcc rId="3960" sId="1">
    <oc r="G392">
      <f>G21+G46+G67+G74+G111+G116+G146+G195+G242+G341+G345+G349+G359+G364+G370+G378+G382</f>
    </oc>
    <nc r="G392">
      <f>G21+G46+G67+G74+G111+G116+G146+G195+G242+G341+G345+G349+G359+G364+G370+G378+G382+G355</f>
    </nc>
  </rcc>
  <rcc rId="3961" sId="1" numFmtId="4">
    <oc r="G367">
      <v>700.32</v>
    </oc>
    <nc r="G367">
      <v>14006.39</v>
    </nc>
  </rcc>
  <rcc rId="3962" sId="1" numFmtId="4">
    <oc r="G369">
      <v>330078.61</v>
    </oc>
    <nc r="G369">
      <v>294444.01</v>
    </nc>
  </rcc>
  <rcc rId="3963" sId="1" numFmtId="4">
    <oc r="G373">
      <f>15894.1213+836.5327</f>
    </oc>
    <nc r="G373">
      <v>17027.653999999999</v>
    </nc>
  </rcc>
  <rrc rId="3964" sId="1" ref="A378:XFD378" action="insertRow"/>
  <rrc rId="3965" sId="1" ref="A378:XFD378" action="insertRow"/>
  <rrc rId="3966" sId="1" ref="A378:XFD378" action="insertRow"/>
  <rrc rId="3967" sId="1" ref="A378:XFD378" action="insertRow"/>
  <rrc rId="3968" sId="1" ref="A378:XFD378" action="insertRow"/>
  <rfmt sheetId="1" sqref="A378:XFD378">
    <dxf>
      <fill>
        <patternFill>
          <bgColor rgb="FFFFFF00"/>
        </patternFill>
      </fill>
    </dxf>
  </rfmt>
  <rcc rId="3969" sId="1">
    <nc r="A382" t="inlineStr">
      <is>
        <t>Субсидии бюджетным учреждениям на иные цели</t>
      </is>
    </nc>
  </rcc>
  <rcc rId="3970" sId="1">
    <nc r="B382" t="inlineStr">
      <is>
        <t>19002 S2140</t>
      </is>
    </nc>
  </rcc>
  <rcc rId="3971" sId="1">
    <nc r="C382" t="inlineStr">
      <is>
        <t>612</t>
      </is>
    </nc>
  </rcc>
  <rcc rId="3972" sId="1">
    <nc r="D382" t="inlineStr">
      <is>
        <t>975</t>
      </is>
    </nc>
  </rcc>
  <rcc rId="3973" sId="1">
    <nc r="E382" t="inlineStr">
      <is>
        <t>11</t>
      </is>
    </nc>
  </rcc>
  <rcc rId="3974" sId="1">
    <nc r="F382" t="inlineStr">
      <is>
        <t>03</t>
      </is>
    </nc>
  </rcc>
  <rcc rId="3975" sId="1" numFmtId="4">
    <nc r="G382">
      <v>200</v>
    </nc>
  </rcc>
  <rcc rId="3976" sId="1">
    <nc r="A381" t="inlineStr">
      <is>
        <t>Субсидии бюджетным учреждениям на иные цели</t>
      </is>
    </nc>
  </rcc>
  <rcc rId="3977" sId="1">
    <nc r="B381" t="inlineStr">
      <is>
        <t>19002 S2140</t>
      </is>
    </nc>
  </rcc>
  <rcc rId="3978" sId="1">
    <nc r="C381" t="inlineStr">
      <is>
        <t>612</t>
      </is>
    </nc>
  </rcc>
  <rcc rId="3979" sId="1">
    <nc r="D381" t="inlineStr">
      <is>
        <t>969</t>
      </is>
    </nc>
  </rcc>
  <rcc rId="3980" sId="1">
    <nc r="E381" t="inlineStr">
      <is>
        <t>07</t>
      </is>
    </nc>
  </rcc>
  <rcc rId="3981" sId="1">
    <nc r="F381" t="inlineStr">
      <is>
        <t>02</t>
      </is>
    </nc>
  </rcc>
  <rcc rId="3982" sId="1" numFmtId="4">
    <nc r="G381">
      <v>705.69799999999998</v>
    </nc>
  </rcc>
  <rcc rId="3983" sId="1">
    <nc r="B380" t="inlineStr">
      <is>
        <t>19002 S2140</t>
      </is>
    </nc>
  </rcc>
  <rcc rId="3984" sId="1">
    <nc r="D380" t="inlineStr">
      <is>
        <t>969</t>
      </is>
    </nc>
  </rcc>
  <rcc rId="3985" sId="1">
    <nc r="E380" t="inlineStr">
      <is>
        <t>07</t>
      </is>
    </nc>
  </rcc>
  <rcc rId="3986" sId="1">
    <nc r="F380" t="inlineStr">
      <is>
        <t>02</t>
      </is>
    </nc>
  </rcc>
  <rcc rId="3987" sId="1">
    <nc r="G380">
      <f>G381+G382</f>
    </nc>
  </rcc>
  <rfmt sheetId="1" sqref="A380:XFD380" start="0" length="2147483647">
    <dxf>
      <font>
        <i/>
      </font>
    </dxf>
  </rfmt>
  <rcc rId="3988" sId="1">
    <nc r="A380" t="inlineStr">
      <is>
        <t>На  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</is>
    </nc>
  </rcc>
  <rrc rId="3989" sId="1" ref="A379:XFD379" action="insertRow"/>
  <rfmt sheetId="1" sqref="A379:XFD379">
    <dxf>
      <fill>
        <patternFill>
          <bgColor theme="0"/>
        </patternFill>
      </fill>
    </dxf>
  </rfmt>
  <rrc rId="3990" sId="1" ref="A380:XFD380" action="insertRow"/>
  <rcc rId="3991" sId="1" odxf="1" dxf="1">
    <nc r="A381" t="inlineStr">
      <is>
        <t>Иные межбюджетные трансферты</t>
      </is>
    </nc>
    <odxf>
      <fill>
        <patternFill patternType="solid"/>
      </fill>
    </odxf>
    <ndxf>
      <fill>
        <patternFill patternType="none"/>
      </fill>
    </ndxf>
  </rcc>
  <rcc rId="3992" sId="1">
    <nc r="B381" t="inlineStr">
      <is>
        <t>19001 S2140</t>
      </is>
    </nc>
  </rcc>
  <rcc rId="3993" sId="1">
    <nc r="C381" t="inlineStr">
      <is>
        <t>540</t>
      </is>
    </nc>
  </rcc>
  <rcc rId="3994" sId="1">
    <nc r="D381" t="inlineStr">
      <is>
        <t>968</t>
      </is>
    </nc>
  </rcc>
  <rcc rId="3995" sId="1">
    <nc r="E381" t="inlineStr">
      <is>
        <t>14</t>
      </is>
    </nc>
  </rcc>
  <rcc rId="3996" sId="1">
    <nc r="F381" t="inlineStr">
      <is>
        <t>03</t>
      </is>
    </nc>
  </rcc>
  <rcc rId="3997" sId="1" numFmtId="4">
    <nc r="G381">
      <v>1200</v>
    </nc>
  </rcc>
  <rcc rId="3998" sId="1">
    <nc r="G380">
      <f>G381</f>
    </nc>
  </rcc>
  <rcc rId="3999" sId="1" odxf="1" dxf="1">
    <nc r="B380" t="inlineStr">
      <is>
        <t>19001 S2140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fmt sheetId="1" sqref="C380" start="0" length="0">
    <dxf>
      <fill>
        <patternFill patternType="none">
          <bgColor indexed="65"/>
        </patternFill>
      </fill>
    </dxf>
  </rfmt>
  <rcc rId="4000" sId="1" odxf="1" dxf="1">
    <nc r="D380" t="inlineStr">
      <is>
        <t>968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4001" sId="1" odxf="1" dxf="1">
    <nc r="E380" t="inlineStr">
      <is>
        <t>14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4002" sId="1" odxf="1" dxf="1">
    <nc r="F380" t="inlineStr">
      <is>
        <t>03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fmt sheetId="1" sqref="A380:XFD380" start="0" length="2147483647">
    <dxf>
      <font>
        <i/>
      </font>
    </dxf>
  </rfmt>
  <rcc rId="4003" sId="1" odxf="1" dxf="1">
    <nc r="A380" t="inlineStr">
      <is>
        <t>На  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</is>
    </nc>
    <odxf>
      <fill>
        <patternFill>
          <bgColor theme="0"/>
        </patternFill>
      </fill>
    </odxf>
    <ndxf>
      <fill>
        <patternFill>
          <bgColor indexed="65"/>
        </patternFill>
      </fill>
    </ndxf>
  </rcc>
  <rrc rId="4004" sId="1" ref="A382:XFD382" action="insertRow"/>
  <rfmt sheetId="1" sqref="B382" start="0" length="0">
    <dxf>
      <font>
        <i/>
        <name val="Times New Roman"/>
        <family val="1"/>
      </font>
    </dxf>
  </rfmt>
  <rfmt sheetId="1" sqref="C382" start="0" length="0">
    <dxf>
      <font>
        <i/>
        <name val="Times New Roman"/>
        <family val="1"/>
      </font>
    </dxf>
  </rfmt>
  <rcc rId="4005" sId="1" odxf="1" dxf="1">
    <nc r="D382" t="inlineStr">
      <is>
        <t>969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006" sId="1" odxf="1" dxf="1">
    <nc r="E382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007" sId="1" odxf="1" dxf="1">
    <nc r="F382" t="inlineStr">
      <is>
        <t>02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008" sId="1">
    <nc r="B382" t="inlineStr">
      <is>
        <t>19002 00000</t>
      </is>
    </nc>
  </rcc>
  <rcc rId="4009" sId="1">
    <nc r="G382">
      <f>G383</f>
    </nc>
  </rcc>
  <rfmt sheetId="1" sqref="G382" start="0" length="2147483647">
    <dxf>
      <font>
        <i/>
      </font>
    </dxf>
  </rfmt>
  <rcc rId="4010" sId="1">
    <nc r="A382" t="inlineStr">
      <is>
        <t xml:space="preserve">Основное мероприятие "Благоустройство территории учреждений социальной сферы АМО "Селенгинский район"" </t>
      </is>
    </nc>
  </rcc>
  <rfmt sheetId="1" sqref="A382" start="0" length="2147483647">
    <dxf>
      <font>
        <i/>
      </font>
    </dxf>
  </rfmt>
  <rcc rId="4011" sId="1">
    <nc r="B379" t="inlineStr">
      <is>
        <t>19001 00000</t>
      </is>
    </nc>
  </rcc>
  <rfmt sheetId="1" sqref="B379" start="0" length="2147483647">
    <dxf>
      <font>
        <i/>
      </font>
    </dxf>
  </rfmt>
  <rcc rId="4012" sId="1">
    <nc r="G379">
      <f>G380</f>
    </nc>
  </rcc>
  <rcc rId="4013" sId="1">
    <nc r="A379" t="inlineStr">
      <is>
        <t xml:space="preserve">Основное мероприятие "Благоустройство территории во всех населенных пунктах МО СП </t>
      </is>
    </nc>
  </rcc>
  <rfmt sheetId="1" sqref="A379" start="0" length="2147483647">
    <dxf>
      <font>
        <i/>
      </font>
    </dxf>
  </rfmt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44" sId="1" numFmtId="4">
    <nc r="G133">
      <v>859.2</v>
    </nc>
  </rcc>
  <rcc rId="5245" sId="1" numFmtId="4">
    <nc r="G134">
      <v>259.5</v>
    </nc>
  </rcc>
  <rcc rId="5246" sId="1" odxf="1" dxf="1" numFmtId="4">
    <nc r="G140">
      <v>13421.9</v>
    </nc>
    <odxf>
      <fill>
        <patternFill>
          <bgColor theme="0"/>
        </patternFill>
      </fill>
    </odxf>
    <ndxf>
      <fill>
        <patternFill>
          <bgColor rgb="FF92D050"/>
        </patternFill>
      </fill>
    </ndxf>
  </rcc>
  <rfmt sheetId="1" sqref="G140">
    <dxf>
      <fill>
        <patternFill>
          <bgColor theme="0"/>
        </patternFill>
      </fill>
    </dxf>
  </rfmt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47" sId="1" numFmtId="4">
    <oc r="G241">
      <v>180</v>
    </oc>
    <nc r="G241">
      <v>265</v>
    </nc>
  </rcc>
  <rcc rId="5248" sId="1">
    <oc r="G253">
      <f>16520.2+337.1+16.9</f>
    </oc>
    <nc r="G253"/>
  </rcc>
  <rrc rId="5249" sId="1" ref="A250:XFD250" action="deleteRow">
    <undo index="65535" exp="ref" v="1" dr="G250" r="G288" sId="1"/>
    <rfmt sheetId="1" xfDxf="1" sqref="A250:XFD250" start="0" length="0">
      <dxf>
        <font>
          <name val="Times New Roman CYR"/>
          <family val="1"/>
        </font>
        <alignment wrapText="1"/>
      </dxf>
    </rfmt>
    <rcc rId="0" sId="1" dxf="1">
      <nc r="A250" t="inlineStr">
        <is>
          <t>Муниципальная программа "Формирование комфортной городской среды на территории муниципального образования "Селенгинский район" на 2020-2025 годы</t>
        </is>
      </nc>
      <ndxf>
        <font>
          <b/>
          <name val="Times New Roman"/>
          <family val="1"/>
        </font>
        <fill>
          <patternFill patternType="solid">
            <bgColor indexed="13"/>
          </patternFill>
        </fill>
      </ndxf>
    </rcc>
    <rcc rId="0" sId="1" dxf="1">
      <nc r="B250" t="inlineStr">
        <is>
          <t>16000 00000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13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50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3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50" start="0" length="0">
      <dxf>
        <font>
          <b/>
          <i/>
          <name val="Times New Roman"/>
          <family val="1"/>
        </font>
        <numFmt numFmtId="30" formatCode="@"/>
        <fill>
          <patternFill patternType="solid">
            <bgColor indexed="13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50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3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50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13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50">
        <f>G251</f>
      </nc>
      <ndxf>
        <font>
          <b/>
          <name val="Times New Roman"/>
          <family val="1"/>
        </font>
        <numFmt numFmtId="165" formatCode="0.00000"/>
        <fill>
          <patternFill patternType="solid">
            <bgColor indexed="13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250" sId="1" ref="A250:XFD250" action="deleteRow">
    <rfmt sheetId="1" xfDxf="1" sqref="A250:XFD250" start="0" length="0">
      <dxf>
        <font>
          <name val="Times New Roman CYR"/>
          <family val="1"/>
        </font>
        <alignment wrapText="1"/>
      </dxf>
    </rfmt>
    <rcc rId="0" sId="1" dxf="1">
      <nc r="A250" t="inlineStr">
        <is>
          <t>Основное мероприятие "Благоустройство дворовых и общественных территорий "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50" t="inlineStr">
        <is>
          <t>160F2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50" start="0" length="0">
      <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30">
      <nc r="D250">
        <v>968</v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50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50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50">
        <f>G251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251" sId="1" ref="A250:XFD250" action="deleteRow">
    <rfmt sheetId="1" xfDxf="1" sqref="A250:XFD250" start="0" length="0">
      <dxf>
        <font>
          <name val="Times New Roman CYR"/>
          <family val="1"/>
        </font>
        <alignment wrapText="1"/>
      </dxf>
    </rfmt>
    <rcc rId="0" sId="1" dxf="1">
      <nc r="A250" t="inlineStr">
        <is>
          <t>На поддержку государственных программ субъектов Российской Федерации и муниципальных программ формирования современной городской среды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50" t="inlineStr">
        <is>
          <t>160F2 55550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50" start="0" length="0">
      <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30">
      <nc r="D250">
        <v>968</v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50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50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50">
        <f>SUM(G251:G251)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252" sId="1" ref="A250:XFD250" action="deleteRow">
    <rfmt sheetId="1" xfDxf="1" sqref="A250:XFD250" start="0" length="0">
      <dxf>
        <font>
          <name val="Times New Roman CYR"/>
          <family val="1"/>
        </font>
        <alignment wrapText="1"/>
      </dxf>
    </rfmt>
    <rcc rId="0" sId="1" dxf="1">
      <nc r="A250" t="inlineStr">
        <is>
          <t>Иные межбюджетные трансферты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50" t="inlineStr">
        <is>
          <t>160F2 55550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50" t="inlineStr">
        <is>
          <t>540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D250">
        <v>968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50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50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50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5253" sId="1" numFmtId="4">
    <oc r="G257">
      <v>1500</v>
    </oc>
    <nc r="G257">
      <v>1404.1</v>
    </nc>
  </rcc>
  <rcc rId="5254" sId="1" numFmtId="4">
    <oc r="G261">
      <f>8380+420</f>
    </oc>
    <nc r="G261">
      <v>0</v>
    </nc>
  </rcc>
  <rrc rId="5255" sId="1" ref="A258:XFD258" action="deleteRow">
    <undo index="65535" exp="ref" v="1" dr="G258" r="G284" sId="1"/>
    <rfmt sheetId="1" xfDxf="1" sqref="A258:XFD258" start="0" length="0">
      <dxf>
        <font>
          <b/>
          <name val="Times New Roman CYR"/>
          <family val="1"/>
        </font>
        <fill>
          <patternFill patternType="solid">
            <bgColor rgb="FFFFFF00"/>
          </patternFill>
        </fill>
        <alignment wrapText="1"/>
      </dxf>
    </rfmt>
    <rcc rId="0" sId="1" dxf="1">
      <nc r="A258" t="inlineStr">
        <is>
          <t>Муниципальная программа " Благоустройство территорий муниципальных образований Селенгинского района на 2021 и плановый период 2022-2025гг."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58" t="inlineStr">
        <is>
          <t>19000 00000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5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5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5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5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58">
        <f>G259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256" sId="1" ref="A258:XFD258" action="deleteRow">
    <rfmt sheetId="1" xfDxf="1" sqref="A258:XFD258" start="0" length="0">
      <dxf>
        <font>
          <name val="Times New Roman CYR"/>
          <family val="1"/>
        </font>
        <alignment wrapText="1"/>
      </dxf>
    </rfmt>
    <rcc rId="0" sId="1" dxf="1">
      <nc r="A258" t="inlineStr">
        <is>
          <t xml:space="preserve">Основное мероприятие "Благоустройство территории учреждений социальной сферы АМО "Селенгинский район"" </t>
        </is>
      </nc>
      <ndxf>
        <font>
          <i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58" t="inlineStr">
        <is>
          <t>19002 00000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58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58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58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58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258">
        <f>G259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257" sId="1" ref="A258:XFD258" action="deleteRow">
    <rfmt sheetId="1" xfDxf="1" sqref="A258:XFD258" start="0" length="0">
      <dxf>
        <font>
          <i/>
          <name val="Times New Roman CYR"/>
          <family val="1"/>
        </font>
        <alignment wrapText="1"/>
      </dxf>
    </rfmt>
    <rcc rId="0" sId="1" dxf="1">
      <nc r="A258" t="inlineStr">
        <is>
          <t>На  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58" t="inlineStr">
        <is>
          <t>19002 S2140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5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58" t="inlineStr">
        <is>
          <t>969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58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58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58">
        <f>G259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258" sId="1" ref="A258:XFD258" action="deleteRow">
    <rfmt sheetId="1" xfDxf="1" sqref="A258:XFD258" start="0" length="0">
      <dxf>
        <font>
          <name val="Times New Roman CYR"/>
          <family val="1"/>
        </font>
        <alignment wrapText="1"/>
      </dxf>
    </rfmt>
    <rcc rId="0" sId="1" dxf="1">
      <nc r="A258" t="inlineStr">
        <is>
          <t>Субсидии бюджетным учреждениям на иные цели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58" t="inlineStr">
        <is>
          <t>19002 S2140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58" t="inlineStr">
        <is>
          <t>612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58" t="inlineStr">
        <is>
          <t>969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58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58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58">
        <v>0</v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5259" sId="1" numFmtId="4">
    <oc r="G269">
      <v>800</v>
    </oc>
    <nc r="G269">
      <f>400</f>
    </nc>
  </rcc>
  <rcc rId="5260" sId="1" numFmtId="4">
    <oc r="G273">
      <v>390.62</v>
    </oc>
    <nc r="G273"/>
  </rcc>
  <rcc rId="5261" sId="1" numFmtId="4">
    <oc r="G279">
      <v>240</v>
    </oc>
    <nc r="G279"/>
  </rcc>
  <rrc rId="5262" sId="1" ref="A271:XFD271" action="deleteRow">
    <undo index="0" exp="ref" v="1" dr="G271" r="G270" sId="1"/>
    <rfmt sheetId="1" xfDxf="1" sqref="A271:XFD271" start="0" length="0">
      <dxf>
        <font>
          <name val="Times New Roman CYR"/>
          <family val="1"/>
        </font>
        <alignment wrapText="1"/>
      </dxf>
    </rfmt>
    <rcc rId="0" sId="1" dxf="1">
      <nc r="A271" t="inlineStr">
        <is>
          <t>Основное мероприятие "Проведение мониторинга несанкционированных свалок"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71" t="inlineStr">
        <is>
          <t>25001 00000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71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71" t="inlineStr">
        <is>
          <t>968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71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71" t="inlineStr">
        <is>
          <t>13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71">
        <f>G272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263" sId="1" ref="A271:XFD271" action="deleteRow">
    <rfmt sheetId="1" xfDxf="1" sqref="A271:XFD271" start="0" length="0">
      <dxf>
        <font>
          <name val="Times New Roman CYR"/>
          <family val="1"/>
        </font>
        <alignment wrapText="1"/>
      </dxf>
    </rfmt>
    <rcc rId="0" sId="1" dxf="1">
      <nc r="A271" t="inlineStr">
        <is>
          <t>Прочие мероприятия , связанные с выполнением обязательств ОМСУ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71" t="inlineStr">
        <is>
          <t>25001 82900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71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71" t="inlineStr">
        <is>
          <t>968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71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71" t="inlineStr">
        <is>
          <t>13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71">
        <f>G272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264" sId="1" ref="A271:XFD271" action="deleteRow">
    <rfmt sheetId="1" xfDxf="1" sqref="A271:XFD271" start="0" length="0">
      <dxf>
        <font>
          <name val="Times New Roman CYR"/>
          <family val="1"/>
        </font>
        <alignment wrapText="1"/>
      </dxf>
    </rfmt>
    <rcc rId="0" sId="1" dxf="1">
      <nc r="A271" t="inlineStr">
        <is>
          <t>Прочие закупки товаров, работ и услуг для государственных (муниципальных) нужд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71" t="inlineStr">
        <is>
          <t>25001 82900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71" t="inlineStr">
        <is>
          <t>244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71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71" t="inlineStr">
        <is>
          <t>01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71" t="inlineStr">
        <is>
          <t>13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71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5265" sId="1" ref="A274:XFD274" action="deleteRow">
    <undo index="65535" exp="ref" v="1" dr="G274" r="G270" sId="1"/>
    <rfmt sheetId="1" xfDxf="1" sqref="A274:XFD274" start="0" length="0">
      <dxf>
        <font>
          <name val="Times New Roman CYR"/>
          <family val="1"/>
        </font>
        <alignment wrapText="1"/>
      </dxf>
    </rfmt>
    <rcc rId="0" sId="1" dxf="1">
      <nc r="A274" t="inlineStr">
        <is>
          <t>Основное мероприятие "Повышение уровня благоустройства территории"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74" t="inlineStr">
        <is>
          <t>25003 00000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74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74" t="inlineStr">
        <is>
          <t>968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74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74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74">
        <f>G275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266" sId="1" ref="A274:XFD274" action="deleteRow">
    <rfmt sheetId="1" xfDxf="1" sqref="A274:XFD274" start="0" length="0">
      <dxf>
        <font>
          <name val="Times New Roman CYR"/>
          <family val="1"/>
        </font>
        <alignment wrapText="1"/>
      </dxf>
    </rfmt>
    <rcc rId="0" sId="1" dxf="1">
      <nc r="A274" t="inlineStr">
        <is>
          <t>Прочие мероприятия , связанные с выполнением обязательств ОМСУ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74" t="inlineStr">
        <is>
          <t>25003 82900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74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74" t="inlineStr">
        <is>
          <t>968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74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74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74">
        <f>G275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267" sId="1" ref="A274:XFD274" action="deleteRow">
    <rfmt sheetId="1" xfDxf="1" sqref="A274:XFD274" start="0" length="0">
      <dxf>
        <font>
          <name val="Times New Roman CYR"/>
          <family val="1"/>
        </font>
        <alignment wrapText="1"/>
      </dxf>
    </rfmt>
    <rcc rId="0" sId="1" dxf="1">
      <nc r="A274" t="inlineStr">
        <is>
          <t>Иные межбюджетные трансферты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74" t="inlineStr">
        <is>
          <t>25003 82900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74" t="inlineStr">
        <is>
          <t>540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74" t="inlineStr">
        <is>
          <t>968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74" t="inlineStr">
        <is>
          <t>05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74" t="inlineStr">
        <is>
          <t>03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74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5268" sId="1">
    <oc r="G270">
      <f>#REF!+G271+#REF!</f>
    </oc>
    <nc r="G270">
      <f>G271</f>
    </nc>
  </rcc>
  <rcc rId="5269" sId="1" numFmtId="4">
    <oc r="G273">
      <v>15696.98</v>
    </oc>
    <nc r="G273">
      <v>16327.6</v>
    </nc>
  </rcc>
  <rcc rId="5270" sId="1">
    <oc r="C273" t="inlineStr">
      <is>
        <t>540</t>
      </is>
    </oc>
    <nc r="C273" t="inlineStr">
      <is>
        <t>244</t>
      </is>
    </nc>
  </rcc>
  <rcc rId="5271" sId="1">
    <oc r="D271" t="inlineStr">
      <is>
        <t>968</t>
      </is>
    </oc>
    <nc r="D271" t="inlineStr">
      <is>
        <t>977</t>
      </is>
    </nc>
  </rcc>
  <rfmt sheetId="1" sqref="E271" start="0" length="0">
    <dxf>
      <fill>
        <patternFill patternType="none">
          <bgColor indexed="65"/>
        </patternFill>
      </fill>
    </dxf>
  </rfmt>
  <rfmt sheetId="1" sqref="F271" start="0" length="0">
    <dxf>
      <fill>
        <patternFill patternType="none">
          <bgColor indexed="65"/>
        </patternFill>
      </fill>
    </dxf>
  </rfmt>
  <rcc rId="5272" sId="1">
    <oc r="D272" t="inlineStr">
      <is>
        <t>968</t>
      </is>
    </oc>
    <nc r="D272" t="inlineStr">
      <is>
        <t>977</t>
      </is>
    </nc>
  </rcc>
  <rfmt sheetId="1" sqref="E272" start="0" length="0">
    <dxf>
      <fill>
        <patternFill patternType="none">
          <bgColor indexed="65"/>
        </patternFill>
      </fill>
    </dxf>
  </rfmt>
  <rfmt sheetId="1" sqref="F272" start="0" length="0">
    <dxf>
      <fill>
        <patternFill patternType="none">
          <bgColor indexed="65"/>
        </patternFill>
      </fill>
    </dxf>
  </rfmt>
  <rcc rId="5273" sId="1">
    <oc r="D273" t="inlineStr">
      <is>
        <t>968</t>
      </is>
    </oc>
    <nc r="D273" t="inlineStr">
      <is>
        <t>977</t>
      </is>
    </nc>
  </rcc>
  <rfmt sheetId="1" sqref="E273" start="0" length="0">
    <dxf>
      <fill>
        <patternFill patternType="none">
          <bgColor indexed="65"/>
        </patternFill>
      </fill>
    </dxf>
  </rfmt>
  <rfmt sheetId="1" sqref="F273" start="0" length="0">
    <dxf>
      <fill>
        <patternFill patternType="none">
          <bgColor indexed="65"/>
        </patternFill>
      </fill>
    </dxf>
  </rfmt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74" sId="1">
    <oc r="B251" t="inlineStr">
      <is>
        <t>170F5 00000</t>
      </is>
    </oc>
    <nc r="B251" t="inlineStr">
      <is>
        <t>17001 00000</t>
      </is>
    </nc>
  </rcc>
  <rcc rId="5275" sId="1">
    <oc r="B252" t="inlineStr">
      <is>
        <t>170F5 52430</t>
      </is>
    </oc>
    <nc r="B252" t="inlineStr">
      <is>
        <t>17001 82900</t>
      </is>
    </nc>
  </rcc>
  <rcc rId="5276" sId="1">
    <oc r="B253" t="inlineStr">
      <is>
        <t>170F5 52430</t>
      </is>
    </oc>
    <nc r="B253" t="inlineStr">
      <is>
        <t>17001 82900</t>
      </is>
    </nc>
  </rcc>
  <rcc rId="5277" sId="1">
    <oc r="C253" t="inlineStr">
      <is>
        <t>414</t>
      </is>
    </oc>
    <nc r="C253" t="inlineStr">
      <is>
        <t>244</t>
      </is>
    </nc>
  </rcc>
  <rcc rId="5278" sId="1" odxf="1" dxf="1">
    <oc r="D251" t="inlineStr">
      <is>
        <t>971</t>
      </is>
    </oc>
    <nc r="D251" t="inlineStr">
      <is>
        <t>977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5279" sId="1">
    <oc r="F251" t="inlineStr">
      <is>
        <t>05</t>
      </is>
    </oc>
    <nc r="F251" t="inlineStr">
      <is>
        <t>02</t>
      </is>
    </nc>
  </rcc>
  <rcc rId="5280" sId="1" odxf="1" dxf="1">
    <oc r="D252" t="inlineStr">
      <is>
        <t>971</t>
      </is>
    </oc>
    <nc r="D252" t="inlineStr">
      <is>
        <t>977</t>
      </is>
    </nc>
    <odxf>
      <font>
        <name val="Times New Roman"/>
        <family val="1"/>
      </font>
      <alignment wrapText="1"/>
    </odxf>
    <ndxf>
      <font>
        <color indexed="8"/>
        <name val="Times New Roman"/>
        <family val="1"/>
      </font>
      <alignment wrapText="0"/>
    </ndxf>
  </rcc>
  <rcc rId="5281" sId="1">
    <oc r="F252" t="inlineStr">
      <is>
        <t>05</t>
      </is>
    </oc>
    <nc r="F252" t="inlineStr">
      <is>
        <t>02</t>
      </is>
    </nc>
  </rcc>
  <rcc rId="5282" sId="1" odxf="1" dxf="1">
    <oc r="D253" t="inlineStr">
      <is>
        <t>971</t>
      </is>
    </oc>
    <nc r="D253" t="inlineStr">
      <is>
        <t>977</t>
      </is>
    </nc>
    <odxf>
      <font>
        <name val="Times New Roman"/>
        <family val="1"/>
      </font>
      <alignment wrapText="1"/>
    </odxf>
    <ndxf>
      <font>
        <color indexed="8"/>
        <name val="Times New Roman"/>
        <family val="1"/>
      </font>
      <alignment wrapText="0"/>
    </ndxf>
  </rcc>
  <rcc rId="5283" sId="1">
    <oc r="F253" t="inlineStr">
      <is>
        <t>05</t>
      </is>
    </oc>
    <nc r="F253" t="inlineStr">
      <is>
        <t>02</t>
      </is>
    </nc>
  </rcc>
  <rfmt sheetId="1" sqref="A251" start="0" length="0">
    <dxf>
      <fill>
        <patternFill>
          <bgColor indexed="9"/>
        </patternFill>
      </fill>
    </dxf>
  </rfmt>
  <rcc rId="5284" sId="1" odxf="1" dxf="1">
    <oc r="A252" t="inlineStr">
      <is>
        <t>Cтроительство и реконструкция (модернизация) объектов питьевого водоснабжения</t>
      </is>
    </oc>
    <nc r="A252" t="inlineStr">
      <is>
        <t>Прочие мероприятия , связанные с выполнением обязательств ОМСУ</t>
      </is>
    </nc>
    <odxf>
      <fill>
        <patternFill patternType="solid">
          <bgColor indexed="9"/>
        </patternFill>
      </fill>
    </odxf>
    <ndxf>
      <fill>
        <patternFill patternType="none">
          <bgColor indexed="65"/>
        </patternFill>
      </fill>
    </ndxf>
  </rcc>
  <rcc rId="5285" sId="1" odxf="1" dxf="1">
    <oc r="A253" t="inlineStr">
      <is>
        <t>Бюджетные инвестиции в объекты капитального строительства государственной (муниципальной) собственности</t>
      </is>
    </oc>
    <nc r="A253" t="inlineStr">
      <is>
        <t>Прочие закупки товаров, работ и услуг для государственных (муниципальных) нужд</t>
      </is>
    </nc>
    <odxf>
      <fill>
        <patternFill patternType="solid">
          <bgColor indexed="9"/>
        </patternFill>
      </fill>
    </odxf>
    <ndxf>
      <fill>
        <patternFill patternType="none">
          <bgColor indexed="65"/>
        </patternFill>
      </fill>
    </ndxf>
  </rcc>
  <rcc rId="5286" sId="1">
    <oc r="G251">
      <f>G252</f>
    </oc>
    <nc r="G251">
      <f>G252</f>
    </nc>
  </rcc>
  <rcc rId="5287" sId="1">
    <oc r="G252">
      <f>G253</f>
    </oc>
    <nc r="G252">
      <f>SUM(G253:G253)</f>
    </nc>
  </rcc>
  <rcc rId="5288" sId="1" numFmtId="4">
    <oc r="G253">
      <v>288059.18</v>
    </oc>
    <nc r="G253">
      <v>600</v>
    </nc>
  </rcc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89" sId="1" numFmtId="4">
    <oc r="G230">
      <v>105.6</v>
    </oc>
    <nc r="G230"/>
  </rcc>
  <rrc rId="5290" sId="1" ref="A228:XFD228" action="deleteRow">
    <undo index="65535" exp="ref" v="1" dr="G228" r="G224" sId="1"/>
    <rfmt sheetId="1" xfDxf="1" sqref="A228:XFD228" start="0" length="0">
      <dxf>
        <font>
          <i/>
          <name val="Times New Roman CYR"/>
          <family val="1"/>
        </font>
        <alignment wrapText="1"/>
      </dxf>
    </rfmt>
    <rcc rId="0" sId="1" dxf="1">
      <nc r="A228" t="inlineStr">
        <is>
          <t>Основное мероприятие "Поддержка талантливых и одаренных детей"</t>
        </is>
      </nc>
      <ndxf>
        <font>
          <name val="Times New Roman CYR"/>
          <family val="1"/>
        </font>
        <alignment horizontal="left" vertical="center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28" t="inlineStr">
        <is>
          <t>10601 00000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2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28" t="inlineStr">
        <is>
          <t>973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28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28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28">
        <f>G229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291" sId="1" ref="A228:XFD228" action="deleteRow">
    <rfmt sheetId="1" xfDxf="1" sqref="A228:XFD228" start="0" length="0">
      <dxf>
        <font>
          <i/>
          <name val="Times New Roman CYR"/>
          <family val="1"/>
        </font>
        <alignment wrapText="1"/>
      </dxf>
    </rfmt>
    <rcc rId="0" sId="1" dxf="1">
      <nc r="A228" t="inlineStr">
        <is>
          <t>Расходы на проведение мероприятий  для детей и молодежи</t>
        </is>
      </nc>
      <ndxf>
        <font>
          <name val="Times New Roman CYR"/>
          <family val="1"/>
        </font>
        <alignment horizontal="left" vertical="center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28" t="inlineStr">
        <is>
          <t>10601 82500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2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28" t="inlineStr">
        <is>
          <t>973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28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28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28">
        <f>G229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292" sId="1" ref="A228:XFD228" action="deleteRow">
    <rfmt sheetId="1" xfDxf="1" sqref="A228:XFD228" start="0" length="0">
      <dxf>
        <font>
          <i/>
          <name val="Times New Roman CYR"/>
          <family val="1"/>
        </font>
        <alignment wrapText="1"/>
      </dxf>
    </rfmt>
    <rcc rId="0" sId="1" dxf="1">
      <nc r="A228" t="inlineStr">
        <is>
          <t>Субсидии автономным учреждениям на иные цели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28" t="inlineStr">
        <is>
          <t>10601 82500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8" t="inlineStr">
        <is>
          <t>622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8" t="inlineStr">
        <is>
          <t>973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28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28" t="inlineStr">
        <is>
          <t>03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28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5293" sId="1">
    <oc r="G224">
      <f>G225+G228+#REF!</f>
    </oc>
    <nc r="G224">
      <f>G225+G228</f>
    </nc>
  </rcc>
  <rcc rId="5294" sId="1" numFmtId="4">
    <oc r="G216">
      <v>19892.2</v>
    </oc>
    <nc r="G216"/>
  </rcc>
  <rcc rId="5295" sId="1" numFmtId="4">
    <oc r="G217">
      <v>6007.4</v>
    </oc>
    <nc r="G217"/>
  </rcc>
  <rcc rId="5296" sId="1">
    <oc r="G218">
      <f>250+624.9</f>
    </oc>
    <nc r="G218"/>
  </rcc>
  <rcc rId="5297" sId="1" numFmtId="4">
    <oc r="G219">
      <v>2348.6</v>
    </oc>
    <nc r="G219"/>
  </rcc>
  <rcc rId="5298" sId="1" numFmtId="4">
    <oc r="G220">
      <v>544.70000000000005</v>
    </oc>
    <nc r="G220"/>
  </rcc>
  <rcc rId="5299" sId="1" numFmtId="4">
    <oc r="G221">
      <v>87.3</v>
    </oc>
    <nc r="G221"/>
  </rcc>
  <rcc rId="5300" sId="1" numFmtId="4">
    <oc r="G222">
      <v>35.6</v>
    </oc>
    <nc r="G222"/>
  </rcc>
  <rcc rId="5301" sId="1" numFmtId="4">
    <oc r="G223">
      <v>48.5</v>
    </oc>
    <nc r="G223"/>
  </rcc>
  <rcc rId="5302" sId="1" numFmtId="4">
    <oc r="G213">
      <v>548.5</v>
    </oc>
    <nc r="G213"/>
  </rcc>
  <rcc rId="5303" sId="1" numFmtId="4">
    <oc r="G214">
      <v>165.7</v>
    </oc>
    <nc r="G214"/>
  </rcc>
  <rcc rId="5304" sId="1" numFmtId="4">
    <oc r="G162">
      <v>132002.9</v>
    </oc>
    <nc r="G162">
      <v>157463.1</v>
    </nc>
  </rcc>
  <rcc rId="5305" sId="1" odxf="1" dxf="1" numFmtId="4">
    <oc r="G164">
      <v>563</v>
    </oc>
    <nc r="G164">
      <v>552.70000000000005</v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rc rId="5306" sId="1" ref="A165:XFD166" action="insertRow"/>
  <rfmt sheetId="1" sqref="A165" start="0" length="0">
    <dxf>
      <font>
        <i/>
        <name val="Times New Roman"/>
        <family val="1"/>
      </font>
    </dxf>
  </rfmt>
  <rfmt sheetId="1" sqref="B165" start="0" length="0">
    <dxf>
      <font>
        <i/>
        <name val="Times New Roman"/>
        <family val="1"/>
      </font>
    </dxf>
  </rfmt>
  <rfmt sheetId="1" sqref="C165" start="0" length="0">
    <dxf>
      <font>
        <i/>
        <name val="Times New Roman"/>
        <family val="1"/>
      </font>
    </dxf>
  </rfmt>
  <rcc rId="5307" sId="1" odxf="1" dxf="1">
    <nc r="D165" t="inlineStr">
      <is>
        <t>969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308" sId="1" odxf="1" dxf="1">
    <nc r="E165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309" sId="1" odxf="1" dxf="1">
    <nc r="F165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310" sId="1" odxf="1" dxf="1">
    <nc r="G165">
      <f>G166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311" sId="1">
    <nc r="D166" t="inlineStr">
      <is>
        <t>969</t>
      </is>
    </nc>
  </rcc>
  <rcc rId="5312" sId="1">
    <nc r="E166" t="inlineStr">
      <is>
        <t>07</t>
      </is>
    </nc>
  </rcc>
  <rcc rId="5313" sId="1">
    <nc r="F166" t="inlineStr">
      <is>
        <t>01</t>
      </is>
    </nc>
  </rcc>
  <rcc rId="5314" sId="1">
    <nc r="A165" t="inlineStr">
      <is>
        <t>Питание обучающихся в муниципальных организациях Республики Бурятия, осваивающих образовательные программы дошкольного образования, являющихся детьми отдельных категорий граждан, принимавших участие в специальной военной операции</t>
      </is>
    </nc>
  </rcc>
  <rcc rId="5315" sId="1" odxf="1" dxf="1">
    <nc r="A166" t="inlineStr">
      <is>
        <t>Субсидии бюджетным учреждениям на иные цели</t>
      </is>
    </nc>
    <ndxf>
      <font>
        <color indexed="8"/>
        <name val="Times New Roman"/>
        <family val="1"/>
      </font>
      <fill>
        <patternFill patternType="solid"/>
      </fill>
      <alignment horizontal="left"/>
    </ndxf>
  </rcc>
  <rcc rId="5316" sId="1">
    <nc r="B165" t="inlineStr">
      <is>
        <t>10101 74880</t>
      </is>
    </nc>
  </rcc>
  <rcc rId="5317" sId="1">
    <nc r="B166" t="inlineStr">
      <is>
        <t>10101 74880</t>
      </is>
    </nc>
  </rcc>
  <rcc rId="5318" sId="1">
    <nc r="C166" t="inlineStr">
      <is>
        <t>612</t>
      </is>
    </nc>
  </rcc>
  <rcc rId="5319" sId="1" numFmtId="4">
    <nc r="G166">
      <f>324+324</f>
    </nc>
  </rcc>
  <rcc rId="5320" sId="1">
    <oc r="G160">
      <f>G161+G167+G163</f>
    </oc>
    <nc r="G160">
      <f>G161+G167+G163+G165</f>
    </nc>
  </rcc>
  <rcc rId="5321" sId="1" numFmtId="4">
    <oc r="G168">
      <f>87969.6-685.175</f>
    </oc>
    <nc r="G168">
      <v>42225.4</v>
    </nc>
  </rcc>
  <rrc rId="5322" sId="1" ref="A169:XFD170" action="insertRow"/>
  <rfmt sheetId="1" sqref="A169" start="0" length="0">
    <dxf>
      <font>
        <i/>
        <name val="Times New Roman"/>
        <family val="1"/>
      </font>
    </dxf>
  </rfmt>
  <rfmt sheetId="1" sqref="B169" start="0" length="0">
    <dxf>
      <font>
        <i/>
        <name val="Times New Roman"/>
        <family val="1"/>
      </font>
    </dxf>
  </rfmt>
  <rfmt sheetId="1" sqref="C169" start="0" length="0">
    <dxf>
      <font>
        <i/>
        <name val="Times New Roman"/>
        <family val="1"/>
      </font>
    </dxf>
  </rfmt>
  <rcc rId="5323" sId="1" odxf="1" dxf="1" numFmtId="30">
    <nc r="D169">
      <v>969</v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324" sId="1" odxf="1" dxf="1">
    <nc r="E169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325" sId="1" odxf="1" dxf="1">
    <nc r="F169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326" sId="1" odxf="1" dxf="1">
    <nc r="G169">
      <f>G170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327" sId="1" numFmtId="30">
    <nc r="D170">
      <v>969</v>
    </nc>
  </rcc>
  <rcc rId="5328" sId="1">
    <nc r="E170" t="inlineStr">
      <is>
        <t>07</t>
      </is>
    </nc>
  </rcc>
  <rcc rId="5329" sId="1">
    <nc r="F170" t="inlineStr">
      <is>
        <t>01</t>
      </is>
    </nc>
  </rcc>
  <rcc rId="5330" sId="1">
    <nc r="A169" t="inlineStr">
      <is>
        <t>Исполнение расходных обязательств муниципальных районов (городских округов)</t>
      </is>
    </nc>
  </rcc>
  <rcc rId="5331" sId="1">
    <nc r="A170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</rcc>
  <rcc rId="5332" sId="1">
    <nc r="B169" t="inlineStr">
      <is>
        <t>10101 S2160</t>
      </is>
    </nc>
  </rcc>
  <rcc rId="5333" sId="1">
    <nc r="B170" t="inlineStr">
      <is>
        <t>10101 S2160</t>
      </is>
    </nc>
  </rcc>
  <rcc rId="5334" sId="1">
    <nc r="C170" t="inlineStr">
      <is>
        <t>611</t>
      </is>
    </nc>
  </rcc>
  <rcc rId="5335" sId="1" numFmtId="4">
    <nc r="G170">
      <f>95194.9+5726.8+25989.7</f>
    </nc>
  </rcc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36" sId="1">
    <oc r="G160">
      <f>G161+G167+G163+G165</f>
    </oc>
    <nc r="G160">
      <f>G161+G167+G163+G165+G169</f>
    </nc>
  </rcc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37" sId="1" numFmtId="4">
    <oc r="G174">
      <v>256178</v>
    </oc>
    <nc r="G174">
      <v>300594.09999999998</v>
    </nc>
  </rcc>
  <rcc rId="5338" sId="1">
    <oc r="G178">
      <f>81763.5-8.1-10508-287.2-28.2-300-12328.1-200</f>
    </oc>
    <nc r="G178">
      <f>91617.2</f>
    </nc>
  </rcc>
  <rrc rId="5339" sId="1" ref="A179:XFD180" action="insertRow"/>
  <rfmt sheetId="1" sqref="A179" start="0" length="0">
    <dxf>
      <font>
        <i/>
        <color indexed="8"/>
        <name val="Times New Roman"/>
        <family val="1"/>
      </font>
      <fill>
        <patternFill patternType="solid"/>
      </fill>
    </dxf>
  </rfmt>
  <rfmt sheetId="1" sqref="B179" start="0" length="0">
    <dxf>
      <font>
        <i/>
        <name val="Times New Roman"/>
        <family val="1"/>
      </font>
    </dxf>
  </rfmt>
  <rfmt sheetId="1" sqref="C179" start="0" length="0">
    <dxf>
      <font>
        <i/>
        <name val="Times New Roman"/>
        <family val="1"/>
      </font>
    </dxf>
  </rfmt>
  <rcc rId="5340" sId="1" odxf="1" dxf="1" numFmtId="30">
    <nc r="D179">
      <v>969</v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341" sId="1" odxf="1" dxf="1">
    <nc r="E179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342" sId="1" odxf="1" dxf="1">
    <nc r="F179" t="inlineStr">
      <is>
        <t>02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343" sId="1" odxf="1" dxf="1">
    <nc r="G179">
      <f>G180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A179:XFD179" start="0" length="0">
    <dxf>
      <font>
        <i/>
        <name val="Times New Roman CYR"/>
        <family val="1"/>
      </font>
    </dxf>
  </rfmt>
  <rfmt sheetId="1" sqref="A180" start="0" length="0">
    <dxf>
      <font>
        <color indexed="8"/>
        <name val="Times New Roman"/>
        <family val="1"/>
      </font>
      <fill>
        <patternFill patternType="solid"/>
      </fill>
    </dxf>
  </rfmt>
  <rcc rId="5344" sId="1" numFmtId="30">
    <nc r="D180">
      <v>969</v>
    </nc>
  </rcc>
  <rcc rId="5345" sId="1">
    <nc r="E180" t="inlineStr">
      <is>
        <t>07</t>
      </is>
    </nc>
  </rcc>
  <rcc rId="5346" sId="1">
    <nc r="F180" t="inlineStr">
      <is>
        <t>02</t>
      </is>
    </nc>
  </rcc>
  <rcc rId="5347" sId="1" odxf="1" dxf="1">
    <nc r="A179" t="inlineStr">
      <is>
        <t>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организаций,реализующих образовательные программы начального общего образования, образовательные программы среднего общего образования</t>
      </is>
    </nc>
    <ndxf>
      <font>
        <color indexed="8"/>
        <name val="Times New Roman"/>
        <family val="1"/>
      </font>
      <fill>
        <patternFill patternType="none"/>
      </fill>
      <alignment horizontal="general"/>
    </ndxf>
  </rcc>
  <rcc rId="5348" sId="1">
    <nc r="A180" t="inlineStr">
      <is>
        <t>Субсидии бюджетным учреждениям на иные цели</t>
      </is>
    </nc>
  </rcc>
  <rcc rId="5349" sId="1">
    <nc r="B179" t="inlineStr">
      <is>
        <t>10201 L3030</t>
      </is>
    </nc>
  </rcc>
  <rcc rId="5350" sId="1">
    <nc r="B180" t="inlineStr">
      <is>
        <t>10201 L3030</t>
      </is>
    </nc>
  </rcc>
  <rcc rId="5351" sId="1">
    <nc r="C180" t="inlineStr">
      <is>
        <t>612</t>
      </is>
    </nc>
  </rcc>
  <rcc rId="5352" sId="1" odxf="1" dxf="1" numFmtId="4">
    <nc r="G180">
      <v>31351.9</v>
    </nc>
    <ndxf>
      <fill>
        <patternFill patternType="none">
          <bgColor indexed="65"/>
        </patternFill>
      </fill>
    </ndxf>
  </rcc>
  <rcc rId="5353" sId="1">
    <oc r="G184">
      <f>116435+12328.1</f>
    </oc>
    <nc r="G184">
      <f>136340.4+14200</f>
    </nc>
  </rcc>
  <rcc rId="5354" sId="1">
    <oc r="G186">
      <f>10508+10508</f>
    </oc>
    <nc r="G186">
      <f>10804.3+10804.3</f>
    </nc>
  </rcc>
  <rcc rId="5355" sId="1">
    <oc r="G188">
      <f>1380.2+28.2</f>
    </oc>
    <nc r="G188">
      <f>1523.6+47.1</f>
    </nc>
  </rcc>
  <rcc rId="5356" sId="1">
    <oc r="G182">
      <f>28424.8+287.2</f>
    </oc>
    <nc r="G182"/>
  </rcc>
  <rrc rId="5357" sId="1" ref="A181:XFD181" action="deleteRow">
    <undo index="65535" exp="ref" v="1" dr="G181" r="G172" sId="1"/>
    <rfmt sheetId="1" xfDxf="1" sqref="A181:XFD181" start="0" length="0">
      <dxf>
        <font>
          <i/>
          <name val="Times New Roman CYR"/>
          <family val="1"/>
        </font>
        <alignment wrapText="1"/>
      </dxf>
    </rfmt>
    <rcc rId="0" sId="1" dxf="1">
      <nc r="A181" t="inlineStr">
        <is>
          <t>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1" t="inlineStr">
        <is>
          <t>10201 L3040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8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30">
      <nc r="D181">
        <v>969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81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81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81">
        <f>G182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5358" sId="1" ref="A181:XFD181" action="deleteRow">
    <rfmt sheetId="1" xfDxf="1" sqref="A181:XFD181" start="0" length="0">
      <dxf>
        <font>
          <name val="Times New Roman CYR"/>
          <family val="1"/>
        </font>
        <alignment wrapText="1"/>
      </dxf>
    </rfmt>
    <rcc rId="0" sId="1" dxf="1">
      <nc r="A181" t="inlineStr">
        <is>
          <t>Субсидии бюджетным учреждениям на иные цели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1" t="inlineStr">
        <is>
          <t>10201 L3040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1" t="inlineStr">
        <is>
          <t>612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0">
      <nc r="D181">
        <v>969</v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81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81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81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5359" sId="1" ref="A181:XFD182" action="insertRow"/>
  <rcc rId="5360" sId="1" odxf="1" dxf="1">
    <nc r="A181" t="inlineStr">
      <is>
        <t>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организаций,реализующих образовательные программы начального общего образования, образовательные программы среднего общего образования</t>
      </is>
    </nc>
    <odxf>
      <font>
        <i val="0"/>
        <color indexed="8"/>
        <name val="Times New Roman"/>
        <family val="1"/>
      </font>
      <fill>
        <patternFill patternType="solid"/>
      </fill>
      <alignment horizontal="left"/>
    </odxf>
    <ndxf>
      <font>
        <i/>
        <color indexed="8"/>
        <name val="Times New Roman"/>
        <family val="1"/>
      </font>
      <fill>
        <patternFill patternType="none"/>
      </fill>
      <alignment horizontal="general"/>
    </ndxf>
  </rcc>
  <rfmt sheetId="1" sqref="B181" start="0" length="0">
    <dxf>
      <font>
        <i/>
        <name val="Times New Roman"/>
        <family val="1"/>
      </font>
    </dxf>
  </rfmt>
  <rfmt sheetId="1" sqref="C181" start="0" length="0">
    <dxf>
      <font>
        <i/>
        <name val="Times New Roman"/>
        <family val="1"/>
      </font>
    </dxf>
  </rfmt>
  <rcc rId="5361" sId="1" odxf="1" dxf="1" numFmtId="30">
    <nc r="D181">
      <v>969</v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362" sId="1" odxf="1" dxf="1">
    <nc r="E181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363" sId="1" odxf="1" dxf="1">
    <nc r="F181" t="inlineStr">
      <is>
        <t>02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364" sId="1" odxf="1" dxf="1">
    <nc r="G181">
      <f>G182</f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fmt sheetId="1" sqref="A181:XFD181" start="0" length="0">
    <dxf>
      <font>
        <i/>
        <name val="Times New Roman CYR"/>
        <family val="1"/>
      </font>
    </dxf>
  </rfmt>
  <rcc rId="5365" sId="1">
    <nc r="A182" t="inlineStr">
      <is>
        <t>Субсидии бюджетным учреждениям на иные цели</t>
      </is>
    </nc>
  </rcc>
  <rcc rId="5366" sId="1">
    <nc r="C182" t="inlineStr">
      <is>
        <t>612</t>
      </is>
    </nc>
  </rcc>
  <rcc rId="5367" sId="1" numFmtId="30">
    <nc r="D182">
      <v>969</v>
    </nc>
  </rcc>
  <rcc rId="5368" sId="1">
    <nc r="E182" t="inlineStr">
      <is>
        <t>07</t>
      </is>
    </nc>
  </rcc>
  <rcc rId="5369" sId="1">
    <nc r="F182" t="inlineStr">
      <is>
        <t>02</t>
      </is>
    </nc>
  </rcc>
  <rcc rId="5370" sId="1">
    <nc r="B181" t="inlineStr">
      <is>
        <t>10201 L3040</t>
      </is>
    </nc>
  </rcc>
  <rcc rId="5371" sId="1">
    <nc r="B182" t="inlineStr">
      <is>
        <t>10201 L3040</t>
      </is>
    </nc>
  </rcc>
  <rcc rId="5372" sId="1" odxf="1" dxf="1" numFmtId="4">
    <nc r="G182">
      <f>28827.2+291.2</f>
    </nc>
    <ndxf>
      <fill>
        <patternFill patternType="solid">
          <bgColor theme="0"/>
        </patternFill>
      </fill>
    </ndxf>
  </rcc>
  <rrc rId="5373" sId="1" ref="A191:XFD192" action="insertRow"/>
  <rfmt sheetId="1" sqref="A191" start="0" length="0">
    <dxf>
      <font>
        <i/>
        <name val="Times New Roman"/>
        <family val="1"/>
      </font>
    </dxf>
  </rfmt>
  <rfmt sheetId="1" sqref="B191" start="0" length="0">
    <dxf>
      <font>
        <i/>
        <name val="Times New Roman"/>
        <family val="1"/>
      </font>
    </dxf>
  </rfmt>
  <rfmt sheetId="1" sqref="C191" start="0" length="0">
    <dxf>
      <font>
        <i/>
        <name val="Times New Roman"/>
        <family val="1"/>
      </font>
    </dxf>
  </rfmt>
  <rcc rId="5374" sId="1" odxf="1" dxf="1">
    <nc r="D191" t="inlineStr">
      <is>
        <t>969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375" sId="1" odxf="1" dxf="1">
    <nc r="E191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F191" start="0" length="0">
    <dxf>
      <font>
        <i/>
        <name val="Times New Roman"/>
        <family val="1"/>
      </font>
    </dxf>
  </rfmt>
  <rcc rId="5376" sId="1" odxf="1" dxf="1">
    <nc r="G191">
      <f>G192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377" sId="1">
    <nc r="D192" t="inlineStr">
      <is>
        <t>969</t>
      </is>
    </nc>
  </rcc>
  <rcc rId="5378" sId="1">
    <nc r="E192" t="inlineStr">
      <is>
        <t>07</t>
      </is>
    </nc>
  </rcc>
  <rcc rId="5379" sId="1" odxf="1" dxf="1">
    <nc r="A191" t="inlineStr">
      <is>
    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    </is>
    </nc>
    <ndxf>
      <font>
        <color indexed="8"/>
        <name val="Times New Roman"/>
        <family val="1"/>
      </font>
      <fill>
        <patternFill patternType="solid">
          <bgColor theme="0"/>
        </patternFill>
      </fill>
    </ndxf>
  </rcc>
  <rcc rId="5380" sId="1" odxf="1" dxf="1">
    <nc r="A192" t="inlineStr">
      <is>
        <t>Субсидии бюджетным учреждениям на иные цели</t>
      </is>
    </nc>
    <ndxf>
      <font>
        <color indexed="8"/>
        <name val="Times New Roman"/>
        <family val="1"/>
      </font>
      <fill>
        <patternFill patternType="solid"/>
      </fill>
    </ndxf>
  </rcc>
  <rcc rId="5381" sId="1">
    <nc r="B191" t="inlineStr">
      <is>
        <t>102EB 51790</t>
      </is>
    </nc>
  </rcc>
  <rcc rId="5382" sId="1">
    <nc r="B192" t="inlineStr">
      <is>
        <t>102EB 51790</t>
      </is>
    </nc>
  </rcc>
  <rcc rId="5383" sId="1">
    <nc r="C192" t="inlineStr">
      <is>
        <t>612</t>
      </is>
    </nc>
  </rcc>
  <rcc rId="5384" sId="1" numFmtId="4">
    <nc r="G192">
      <v>4382.3999999999996</v>
    </nc>
  </rcc>
  <rcc rId="5385" sId="1">
    <nc r="F191" t="inlineStr">
      <is>
        <t>02</t>
      </is>
    </nc>
  </rcc>
  <rcc rId="5386" sId="1">
    <nc r="F192" t="inlineStr">
      <is>
        <t>02</t>
      </is>
    </nc>
  </rcc>
  <rcc rId="5387" sId="1">
    <oc r="G172">
      <f>G173+G177+G181+G176+#REF!+G187+G183+G185</f>
    </oc>
    <nc r="G172">
      <f>G173+G175+G177+G179+G181+G183+G185+G187+G189+G191</f>
    </nc>
  </rcc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88" sId="1" numFmtId="4">
    <oc r="G195">
      <v>300</v>
    </oc>
    <nc r="G195">
      <v>374.4</v>
    </nc>
  </rcc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389" sId="1" ref="A196:XFD198" action="insertRow"/>
  <rfmt sheetId="1" sqref="A196" start="0" length="0">
    <dxf>
      <font>
        <i/>
        <color indexed="8"/>
        <name val="Times New Roman"/>
        <family val="1"/>
      </font>
      <fill>
        <patternFill patternType="solid"/>
      </fill>
    </dxf>
  </rfmt>
  <rfmt sheetId="1" sqref="B196" start="0" length="0">
    <dxf>
      <font>
        <i/>
        <name val="Times New Roman"/>
        <family val="1"/>
      </font>
    </dxf>
  </rfmt>
  <rfmt sheetId="1" sqref="C196" start="0" length="0">
    <dxf>
      <font>
        <i/>
        <name val="Times New Roman"/>
        <family val="1"/>
      </font>
    </dxf>
  </rfmt>
  <rcc rId="5390" sId="1" odxf="1" dxf="1">
    <nc r="D196" t="inlineStr">
      <is>
        <t>969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391" sId="1" odxf="1" dxf="1">
    <nc r="E196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392" sId="1" odxf="1" dxf="1">
    <nc r="F196" t="inlineStr">
      <is>
        <t>02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G196" start="0" length="0">
    <dxf>
      <font>
        <i/>
        <name val="Times New Roman"/>
        <family val="1"/>
      </font>
    </dxf>
  </rfmt>
  <rfmt sheetId="1" sqref="A197" start="0" length="0">
    <dxf>
      <font>
        <i/>
        <name val="Times New Roman"/>
        <family val="1"/>
      </font>
    </dxf>
  </rfmt>
  <rfmt sheetId="1" sqref="B197" start="0" length="0">
    <dxf>
      <font>
        <i/>
        <name val="Times New Roman"/>
        <family val="1"/>
      </font>
    </dxf>
  </rfmt>
  <rfmt sheetId="1" sqref="C197" start="0" length="0">
    <dxf>
      <font>
        <i/>
        <name val="Times New Roman"/>
        <family val="1"/>
      </font>
    </dxf>
  </rfmt>
  <rcc rId="5393" sId="1" odxf="1" dxf="1">
    <nc r="D197" t="inlineStr">
      <is>
        <t>969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394" sId="1" odxf="1" dxf="1">
    <nc r="E197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395" sId="1" odxf="1" dxf="1">
    <nc r="F197" t="inlineStr">
      <is>
        <t>02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G197" start="0" length="0">
    <dxf>
      <font>
        <i/>
        <name val="Times New Roman"/>
        <family val="1"/>
      </font>
    </dxf>
  </rfmt>
  <rcc rId="5396" sId="1">
    <nc r="D198" t="inlineStr">
      <is>
        <t>969</t>
      </is>
    </nc>
  </rcc>
  <rcc rId="5397" sId="1">
    <nc r="E198" t="inlineStr">
      <is>
        <t>07</t>
      </is>
    </nc>
  </rcc>
  <rcc rId="5398" sId="1">
    <nc r="F198" t="inlineStr">
      <is>
        <t>02</t>
      </is>
    </nc>
  </rcc>
  <rcc rId="5399" sId="1" odxf="1" dxf="1">
    <nc r="A196" t="inlineStr">
      <is>
        <t>Основное мероприятие "Капитальный ремонт учреждений общего образования"</t>
      </is>
    </nc>
    <ndxf>
      <fill>
        <patternFill patternType="none"/>
      </fill>
    </ndxf>
  </rcc>
  <rcc rId="5400" sId="1" odxf="1" dxf="1">
    <nc r="A197" t="inlineStr">
      <is>
        <t>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</is>
    </nc>
    <ndxf>
      <alignment horizontal="general"/>
    </ndxf>
  </rcc>
  <rcc rId="5401" sId="1" odxf="1" dxf="1">
    <nc r="A198" t="inlineStr">
      <is>
        <t>Субсидии бюджетным учреждениям на иные цели</t>
      </is>
    </nc>
    <ndxf>
      <font>
        <color indexed="8"/>
        <name val="Times New Roman"/>
        <family val="1"/>
      </font>
      <fill>
        <patternFill patternType="solid"/>
      </fill>
    </ndxf>
  </rcc>
  <rcc rId="5402" sId="1">
    <nc r="B196" t="inlineStr">
      <is>
        <t>10203 00000</t>
      </is>
    </nc>
  </rcc>
  <rfmt sheetId="1" sqref="C196" start="0" length="0">
    <dxf>
      <font>
        <i val="0"/>
        <name val="Times New Roman"/>
        <family val="1"/>
      </font>
    </dxf>
  </rfmt>
  <rcc rId="5403" sId="1">
    <nc r="B197" t="inlineStr">
      <is>
        <t>10203 S2140</t>
      </is>
    </nc>
  </rcc>
  <rcc rId="5404" sId="1">
    <nc r="B198" t="inlineStr">
      <is>
        <t>10203 S2140</t>
      </is>
    </nc>
  </rcc>
  <rcc rId="5405" sId="1">
    <nc r="C198" t="inlineStr">
      <is>
        <t>612</t>
      </is>
    </nc>
  </rcc>
  <rcc rId="5406" sId="1" odxf="1" dxf="1">
    <nc r="G196">
      <f>G197</f>
    </nc>
    <ndxf>
      <fill>
        <patternFill patternType="none">
          <bgColor indexed="65"/>
        </patternFill>
      </fill>
    </ndxf>
  </rcc>
  <rcc rId="5407" sId="1" odxf="1" dxf="1">
    <nc r="G197">
      <f>G198</f>
    </nc>
    <ndxf>
      <fill>
        <patternFill>
          <bgColor rgb="FF92D050"/>
        </patternFill>
      </fill>
    </ndxf>
  </rcc>
  <rcc rId="5408" sId="1" numFmtId="4">
    <nc r="G198">
      <f>8319+437.8</f>
    </nc>
  </rcc>
  <rfmt sheetId="1" sqref="G197">
    <dxf>
      <fill>
        <patternFill>
          <bgColor theme="0"/>
        </patternFill>
      </fill>
    </dxf>
  </rfmt>
  <rcc rId="5409" sId="1">
    <oc r="G171">
      <f>G172+G193</f>
    </oc>
    <nc r="G171">
      <f>G172+G193+G196</f>
    </nc>
  </rcc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10" sId="1" numFmtId="4">
    <oc r="G202">
      <v>643.9</v>
    </oc>
    <nc r="G202">
      <v>863.3</v>
    </nc>
  </rcc>
  <rcc rId="5411" sId="1" numFmtId="4">
    <oc r="G203">
      <v>1428.9</v>
    </oc>
    <nc r="G203">
      <v>1506.8</v>
    </nc>
  </rcc>
  <rcc rId="5412" sId="1" numFmtId="4">
    <oc r="G205">
      <f>10159.152+8384</f>
    </oc>
    <nc r="G205">
      <v>7262.6</v>
    </nc>
  </rcc>
  <rcc rId="5413" sId="1" numFmtId="4">
    <oc r="G206">
      <f>32170.648+16961.7</f>
    </oc>
    <nc r="G206">
      <v>22998.1</v>
    </nc>
  </rcc>
  <rrc rId="5414" sId="1" ref="A207:XFD209" action="insertRow"/>
  <rfmt sheetId="1" sqref="A207" start="0" length="0">
    <dxf>
      <font>
        <i/>
        <color indexed="8"/>
        <name val="Times New Roman"/>
        <family val="1"/>
      </font>
    </dxf>
  </rfmt>
  <rfmt sheetId="1" sqref="B207" start="0" length="0">
    <dxf>
      <font>
        <i/>
        <name val="Times New Roman"/>
        <family val="1"/>
      </font>
    </dxf>
  </rfmt>
  <rfmt sheetId="1" sqref="C207" start="0" length="0">
    <dxf>
      <font>
        <i/>
        <name val="Times New Roman"/>
        <family val="1"/>
      </font>
    </dxf>
  </rfmt>
  <rcc rId="5415" sId="1" odxf="1" dxf="1" numFmtId="30">
    <nc r="D207">
      <v>969</v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416" sId="1" odxf="1" dxf="1">
    <nc r="E207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417" sId="1" odxf="1" dxf="1">
    <nc r="F207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G207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A207:XFD207" start="0" length="0">
    <dxf>
      <font>
        <i val="0"/>
        <name val="Times New Roman CYR"/>
        <family val="1"/>
      </font>
    </dxf>
  </rfmt>
  <rfmt sheetId="1" sqref="A208" start="0" length="0">
    <dxf>
      <font>
        <color indexed="8"/>
        <name val="Times New Roman"/>
        <family val="1"/>
      </font>
      <fill>
        <patternFill patternType="none"/>
      </fill>
    </dxf>
  </rfmt>
  <rcc rId="5418" sId="1" numFmtId="30">
    <nc r="D208">
      <v>969</v>
    </nc>
  </rcc>
  <rcc rId="5419" sId="1">
    <nc r="E208" t="inlineStr">
      <is>
        <t>07</t>
      </is>
    </nc>
  </rcc>
  <rcc rId="5420" sId="1">
    <nc r="F208" t="inlineStr">
      <is>
        <t>03</t>
      </is>
    </nc>
  </rcc>
  <rcc rId="5421" sId="1" numFmtId="30">
    <nc r="D209">
      <v>969</v>
    </nc>
  </rcc>
  <rcc rId="5422" sId="1">
    <nc r="E209" t="inlineStr">
      <is>
        <t>07</t>
      </is>
    </nc>
  </rcc>
  <rcc rId="5423" sId="1">
    <nc r="F209" t="inlineStr">
      <is>
        <t>03</t>
      </is>
    </nc>
  </rcc>
  <rcc rId="5424" sId="1" odxf="1" dxf="1">
    <nc r="A207" t="inlineStr">
      <is>
        <t>Исполнение расходных обязательств муниципальных районов (городских округов)</t>
      </is>
    </nc>
    <ndxf>
      <font>
        <color indexed="8"/>
        <name val="Times New Roman"/>
        <family val="1"/>
      </font>
      <fill>
        <patternFill patternType="none"/>
      </fill>
      <alignment horizontal="general"/>
    </ndxf>
  </rcc>
  <rcc rId="5425" sId="1">
    <nc r="A208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</rcc>
  <rcc rId="5426" sId="1">
    <nc r="A209" t="inlineStr">
      <is>
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</rcc>
  <rcc rId="5427" sId="1">
    <nc r="B207" t="inlineStr">
      <is>
        <t>10301 S2160</t>
      </is>
    </nc>
  </rcc>
  <rcc rId="5428" sId="1">
    <nc r="B208" t="inlineStr">
      <is>
        <t>10301 S2160</t>
      </is>
    </nc>
  </rcc>
  <rcc rId="5429" sId="1">
    <nc r="C208" t="inlineStr">
      <is>
        <t>611</t>
      </is>
    </nc>
  </rcc>
  <rcc rId="5430" sId="1">
    <nc r="B209" t="inlineStr">
      <is>
        <t>10301 S2160</t>
      </is>
    </nc>
  </rcc>
  <rcc rId="5431" sId="1">
    <nc r="C209" t="inlineStr">
      <is>
        <t>621</t>
      </is>
    </nc>
  </rcc>
  <rcc rId="5432" sId="1" odxf="1" dxf="1">
    <nc r="G207">
      <f>G208+G209</f>
    </nc>
    <ndxf>
      <fill>
        <patternFill patternType="solid">
          <bgColor rgb="FF92D050"/>
        </patternFill>
      </fill>
    </ndxf>
  </rcc>
  <rcc rId="5433" sId="1" numFmtId="4">
    <nc r="G208">
      <v>10888.4</v>
    </nc>
  </rcc>
  <rcc rId="5434" sId="1" numFmtId="4">
    <nc r="G209">
      <v>21091.200000000001</v>
    </nc>
  </rcc>
  <rfmt sheetId="1" sqref="G207">
    <dxf>
      <fill>
        <patternFill>
          <bgColor theme="0"/>
        </patternFill>
      </fill>
    </dxf>
  </rfmt>
  <rcc rId="5435" sId="1">
    <oc r="G200">
      <f>G201+G204</f>
    </oc>
    <nc r="G200">
      <f>G201+G204+G207</f>
    </nc>
  </rcc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36" sId="1" numFmtId="4">
    <oc r="G190">
      <v>403.1</v>
    </oc>
    <nc r="G190">
      <f>395+12.2</f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014" sId="1" ref="A385:XFD385" action="insertRow"/>
  <rcc rId="4015" sId="1">
    <nc r="B385" t="inlineStr">
      <is>
        <t>19002 S2140</t>
      </is>
    </nc>
  </rcc>
  <rcc rId="4016" sId="1">
    <nc r="D385" t="inlineStr">
      <is>
        <t>975</t>
      </is>
    </nc>
  </rcc>
  <rcc rId="4017" sId="1">
    <nc r="E385" t="inlineStr">
      <is>
        <t>11</t>
      </is>
    </nc>
  </rcc>
  <rcc rId="4018" sId="1">
    <nc r="F385" t="inlineStr">
      <is>
        <t>03</t>
      </is>
    </nc>
  </rcc>
  <rfmt sheetId="1" sqref="A385:XFD385" start="0" length="2147483647">
    <dxf>
      <font>
        <i/>
      </font>
    </dxf>
  </rfmt>
  <rcc rId="4019" sId="1">
    <nc r="A385" t="inlineStr">
      <is>
        <t>На  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</is>
    </nc>
  </rcc>
  <rcc rId="4020" sId="1">
    <nc r="G385">
      <f>G386</f>
    </nc>
  </rcc>
  <rcc rId="4021" sId="1">
    <oc r="G383">
      <f>G384+G386</f>
    </oc>
    <nc r="G383">
      <f>G384</f>
    </nc>
  </rcc>
  <rcc rId="4022" sId="1">
    <oc r="G382">
      <f>G383</f>
    </oc>
    <nc r="G382">
      <f>G383+G385</f>
    </nc>
  </rcc>
  <rcc rId="4023" sId="1">
    <oc r="D382" t="inlineStr">
      <is>
        <t>969</t>
      </is>
    </oc>
    <nc r="D382"/>
  </rcc>
  <rcc rId="4024" sId="1">
    <oc r="E382" t="inlineStr">
      <is>
        <t>07</t>
      </is>
    </oc>
    <nc r="E382"/>
  </rcc>
  <rcc rId="4025" sId="1">
    <oc r="F382" t="inlineStr">
      <is>
        <t>02</t>
      </is>
    </oc>
    <nc r="F382"/>
  </rcc>
  <rfmt sheetId="1" sqref="A378:XFD378" start="0" length="2147483647">
    <dxf>
      <font>
        <b/>
      </font>
    </dxf>
  </rfmt>
  <rcc rId="4026" sId="1">
    <nc r="B378" t="inlineStr">
      <is>
        <t>19000 00000</t>
      </is>
    </nc>
  </rcc>
  <rcc rId="4027" sId="1">
    <nc r="G378">
      <f>G379+G382</f>
    </nc>
  </rcc>
  <rcc rId="4028" sId="1">
    <nc r="A378" t="inlineStr">
      <is>
        <t>Муниципальная программа " Благоустройство территорий муниципальных образований Селенгинского района на 2021 и плановый период 2022-2025гг."</t>
      </is>
    </nc>
  </rcc>
  <rcc rId="4029" sId="1" numFmtId="4">
    <oc r="G390">
      <v>720</v>
    </oc>
    <nc r="G390">
      <v>1118.0999999999999</v>
    </nc>
  </rcc>
  <rrc rId="4030" sId="1" ref="A387:XFD387" action="insertRow"/>
  <rrc rId="4031" sId="1" ref="A387:XFD387" action="insertRow"/>
  <rrc rId="4032" sId="1" ref="A387:XFD388" action="insertRow"/>
  <rfmt sheetId="1" sqref="A387:XFD387">
    <dxf>
      <fill>
        <patternFill>
          <bgColor rgb="FFFFFF00"/>
        </patternFill>
      </fill>
    </dxf>
  </rfmt>
  <rcc rId="4033" sId="1">
    <nc r="B390" t="inlineStr">
      <is>
        <t>21001 82900</t>
      </is>
    </nc>
  </rcc>
  <rcc rId="4034" sId="1">
    <nc r="C390" t="inlineStr">
      <is>
        <t>244</t>
      </is>
    </nc>
  </rcc>
  <rcc rId="4035" sId="1">
    <nc r="A390" t="inlineStr">
      <is>
        <t>Прочие закупки товаров, работ и услуг для государственных (муниципальных) нужд</t>
      </is>
    </nc>
  </rcc>
  <rcc rId="4036" sId="1">
    <nc r="D390" t="inlineStr">
      <is>
        <t>968</t>
      </is>
    </nc>
  </rcc>
  <rcc rId="4037" sId="1">
    <nc r="E390" t="inlineStr">
      <is>
        <t>04</t>
      </is>
    </nc>
  </rcc>
  <rcc rId="4038" sId="1">
    <nc r="F390" t="inlineStr">
      <is>
        <t>12</t>
      </is>
    </nc>
  </rcc>
  <rcc rId="4039" sId="1" numFmtId="4">
    <nc r="G390">
      <v>181</v>
    </nc>
  </rcc>
  <rcc rId="4040" sId="1">
    <nc r="B389" t="inlineStr">
      <is>
        <t>21001 82900</t>
      </is>
    </nc>
  </rcc>
  <rcc rId="4041" sId="1">
    <nc r="D389" t="inlineStr">
      <is>
        <t>968</t>
      </is>
    </nc>
  </rcc>
  <rcc rId="4042" sId="1">
    <nc r="E389" t="inlineStr">
      <is>
        <t>04</t>
      </is>
    </nc>
  </rcc>
  <rcc rId="4043" sId="1">
    <nc r="F389" t="inlineStr">
      <is>
        <t>12</t>
      </is>
    </nc>
  </rcc>
  <rcc rId="4044" sId="1">
    <nc r="G389">
      <f>G390</f>
    </nc>
  </rcc>
  <rfmt sheetId="1" sqref="A389:XFD389" start="0" length="2147483647">
    <dxf>
      <font>
        <i/>
      </font>
    </dxf>
  </rfmt>
  <rcc rId="4045" sId="1">
    <nc r="A389" t="inlineStr">
      <is>
        <t>Прочие мероприятия , связанные с выполнением обязательств ОМСУ</t>
      </is>
    </nc>
  </rcc>
  <rfmt sheetId="1" sqref="B388" start="0" length="0">
    <dxf>
      <font>
        <i/>
        <name val="Times New Roman"/>
        <family val="1"/>
      </font>
    </dxf>
  </rfmt>
  <rcc rId="4046" sId="1">
    <nc r="B388" t="inlineStr">
      <is>
        <t>21001 00000</t>
      </is>
    </nc>
  </rcc>
  <rcc rId="4047" sId="1">
    <nc r="A388" t="inlineStr">
      <is>
        <t>Основное мероприятие "Обеспечение общественной безопасности на территории Селенгинского района путем межведомственного взаимодействия и реализации комплекса профилактических мероприятий"</t>
      </is>
    </nc>
  </rcc>
  <rfmt sheetId="1" sqref="A388" start="0" length="2147483647">
    <dxf>
      <font>
        <i/>
      </font>
    </dxf>
  </rfmt>
  <rcc rId="4048" sId="1">
    <nc r="G388">
      <f>G389</f>
    </nc>
  </rcc>
  <rfmt sheetId="1" sqref="G388" start="0" length="2147483647">
    <dxf>
      <font>
        <i/>
      </font>
    </dxf>
  </rfmt>
  <rcc rId="4049" sId="1">
    <nc r="G387">
      <f>G388</f>
    </nc>
  </rcc>
  <rfmt sheetId="1" sqref="A387:XFD387" start="0" length="2147483647">
    <dxf>
      <font>
        <b/>
      </font>
    </dxf>
  </rfmt>
  <rcc rId="4050" sId="1">
    <nc r="B387" t="inlineStr">
      <is>
        <t>21000 00000</t>
      </is>
    </nc>
  </rcc>
  <rcc rId="4051" sId="1">
    <nc r="A387" t="inlineStr">
      <is>
        <t>Муниципальная программа "Профилактика преступлений и иных правонарушений в Селенгинском районе"</t>
      </is>
    </nc>
  </rcc>
  <rrc rId="4052" sId="1" ref="A395:XFD395" action="insertRow"/>
  <rrc rId="4053" sId="1" ref="A395:XFD395" action="insertRow"/>
  <rrc rId="4054" sId="1" ref="A395:XFD395" action="insertRow"/>
  <rrc rId="4055" sId="1" ref="A395:XFD395" action="insertRow"/>
  <rfmt sheetId="1" sqref="A395:XFD395">
    <dxf>
      <fill>
        <patternFill>
          <bgColor rgb="FFFFFF00"/>
        </patternFill>
      </fill>
    </dxf>
  </rfmt>
  <rcc rId="4056" sId="1">
    <nc r="A398" t="inlineStr">
      <is>
        <t>Прочие закупки товаров, работ и услуг для государственных (муниципальных) нужд</t>
      </is>
    </nc>
  </rcc>
  <rcc rId="4057" sId="1">
    <nc r="B398" t="inlineStr">
      <is>
        <t>24001 S2570</t>
      </is>
    </nc>
  </rcc>
  <rcc rId="4058" sId="1">
    <nc r="C398" t="inlineStr">
      <is>
        <t>244</t>
      </is>
    </nc>
  </rcc>
  <rcc rId="4059" sId="1">
    <nc r="D398" t="inlineStr">
      <is>
        <t>976</t>
      </is>
    </nc>
  </rcc>
  <rcc rId="4060" sId="1">
    <nc r="E398" t="inlineStr">
      <is>
        <t>04</t>
      </is>
    </nc>
  </rcc>
  <rcc rId="4061" sId="1">
    <nc r="F398" t="inlineStr">
      <is>
        <t>12</t>
      </is>
    </nc>
  </rcc>
  <rcc rId="4062" sId="1" numFmtId="4">
    <nc r="G398">
      <v>800</v>
    </nc>
  </rcc>
  <rcc rId="4063" sId="1">
    <nc r="B397" t="inlineStr">
      <is>
        <t>24001 S2570</t>
      </is>
    </nc>
  </rcc>
  <rcc rId="4064" sId="1">
    <nc r="D397" t="inlineStr">
      <is>
        <t>976</t>
      </is>
    </nc>
  </rcc>
  <rcc rId="4065" sId="1">
    <nc r="E397" t="inlineStr">
      <is>
        <t>04</t>
      </is>
    </nc>
  </rcc>
  <rcc rId="4066" sId="1">
    <nc r="F397" t="inlineStr">
      <is>
        <t>12</t>
      </is>
    </nc>
  </rcc>
  <rfmt sheetId="1" sqref="A397:XFD397" start="0" length="2147483647">
    <dxf>
      <font>
        <i/>
      </font>
    </dxf>
  </rfmt>
  <rfmt sheetId="1" sqref="A396:XFD396" start="0" length="2147483647">
    <dxf>
      <font>
        <i/>
      </font>
    </dxf>
  </rfmt>
  <rfmt sheetId="1" sqref="A395:XFD395" start="0" length="2147483647">
    <dxf>
      <font>
        <b/>
      </font>
    </dxf>
  </rfmt>
  <rcc rId="4067" sId="1">
    <nc r="G397">
      <f>G398</f>
    </nc>
  </rcc>
  <rcc rId="4068" sId="1">
    <nc r="A397" t="inlineStr">
      <is>
        <t>Реализация мероприятий по сокращению наркосырьевой базы, в том числе с применением химического способа уничтожения дикорастущей конопли</t>
      </is>
    </nc>
  </rcc>
  <rcc rId="4069" sId="1">
    <nc r="B396" t="inlineStr">
      <is>
        <t>24001 00000</t>
      </is>
    </nc>
  </rcc>
  <rcc rId="4070" sId="1">
    <nc r="G396">
      <f>G397</f>
    </nc>
  </rcc>
  <rcc rId="4071" sId="1">
    <nc r="G395">
      <f>G396</f>
    </nc>
  </rcc>
  <rcc rId="4072" sId="1">
    <nc r="B395" t="inlineStr">
      <is>
        <t>24000 00000</t>
      </is>
    </nc>
  </rcc>
  <rcc rId="4073" sId="1">
    <nc r="A396" t="inlineStr">
      <is>
        <t>Основное мероприятие "Уничтожение очагов произрастания дикорастущей конопли"</t>
      </is>
    </nc>
  </rcc>
  <rcc rId="4074" sId="1">
    <nc r="A395" t="inlineStr">
      <is>
        <t>Муниципальная программа «Комплексные меры противодействия злоупотреблению наркотикам и их незаконному обороту в Селенгинском районе на 2023-2025 годы»</t>
      </is>
    </nc>
  </rcc>
  <rcc rId="4075" sId="1">
    <oc r="G409">
      <f>G21+G46+G67+G74+G111+G116+G146+G195+G242+G341+G345+G349+G359+G364+G370+G391+G395+G355</f>
    </oc>
    <nc r="G409">
      <f>G21+G46+G67+G74+G111+G116+G146+G195+G242+G341+G345+G349+G359+G364+G370+G391+G399+G355+G378+G387+G395</f>
    </nc>
  </rcc>
  <rcc rId="4076" sId="1">
    <oc r="D400" t="inlineStr">
      <is>
        <t>968</t>
      </is>
    </oc>
    <nc r="D400"/>
  </rcc>
  <rcc rId="4077" sId="1">
    <oc r="E400" t="inlineStr">
      <is>
        <t>01</t>
      </is>
    </oc>
    <nc r="E400"/>
  </rcc>
  <rcc rId="4078" sId="1">
    <oc r="F400" t="inlineStr">
      <is>
        <t>13</t>
      </is>
    </oc>
    <nc r="F400"/>
  </rcc>
  <rcc rId="4079" sId="1">
    <oc r="D403" t="inlineStr">
      <is>
        <t>973</t>
      </is>
    </oc>
    <nc r="D403"/>
  </rcc>
  <rcc rId="4080" sId="1">
    <oc r="E403" t="inlineStr">
      <is>
        <t>08</t>
      </is>
    </oc>
    <nc r="E403"/>
  </rcc>
  <rcc rId="4081" sId="1">
    <oc r="F403" t="inlineStr">
      <is>
        <t>01</t>
      </is>
    </oc>
    <nc r="F403"/>
  </rcc>
  <rcc rId="4082" sId="1">
    <oc r="D406" t="inlineStr">
      <is>
        <t>968</t>
      </is>
    </oc>
    <nc r="D406"/>
  </rcc>
  <rcc rId="4083" sId="1">
    <oc r="E406" t="inlineStr">
      <is>
        <t>05</t>
      </is>
    </oc>
    <nc r="E406"/>
  </rcc>
  <rcc rId="4084" sId="1">
    <oc r="F406" t="inlineStr">
      <is>
        <t>03</t>
      </is>
    </oc>
    <nc r="F406"/>
  </rcc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37" sId="1" numFmtId="4">
    <oc r="G213">
      <v>5352.5</v>
    </oc>
    <nc r="G213">
      <v>6191</v>
    </nc>
  </rcc>
  <rcc rId="5438" sId="1" numFmtId="4">
    <oc r="G215">
      <v>5645.9</v>
    </oc>
    <nc r="G215">
      <v>7002.5</v>
    </nc>
  </rcc>
  <rcc rId="5439" sId="1" numFmtId="4">
    <oc r="G217">
      <v>65.099999999999994</v>
    </oc>
    <nc r="G217">
      <v>71.349999999999994</v>
    </nc>
  </rcc>
  <rcc rId="5440" sId="1" numFmtId="4">
    <oc r="G218">
      <v>19.600000000000001</v>
    </oc>
    <nc r="G218">
      <v>21.55</v>
    </nc>
  </rcc>
  <rcc rId="5441" sId="1" numFmtId="4">
    <oc r="G220">
      <v>61.674999999999997</v>
    </oc>
    <nc r="G220">
      <v>80.644999999999996</v>
    </nc>
  </rcc>
  <rcc rId="5442" sId="1" numFmtId="4">
    <oc r="G221">
      <v>18.625</v>
    </oc>
    <nc r="G221">
      <v>24.355</v>
    </nc>
  </rcc>
  <rfmt sheetId="1" sqref="G225" start="0" length="0">
    <dxf>
      <fill>
        <patternFill patternType="solid">
          <bgColor theme="0"/>
        </patternFill>
      </fill>
    </dxf>
  </rfmt>
  <rcc rId="5443" sId="1" numFmtId="4">
    <nc r="G227">
      <v>826.2</v>
    </nc>
  </rcc>
  <rcc rId="5444" sId="1" numFmtId="4">
    <nc r="G228">
      <v>249.5</v>
    </nc>
  </rcc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445" sId="1" ref="A231:XFD231" action="insertRow"/>
  <rcc rId="5446" sId="1" numFmtId="4">
    <nc r="G230">
      <v>0</v>
    </nc>
  </rcc>
  <rcc rId="5447" sId="1" numFmtId="4">
    <nc r="G232">
      <v>0</v>
    </nc>
  </rcc>
  <rcc rId="5448" sId="1" numFmtId="4">
    <nc r="G233">
      <v>899.9</v>
    </nc>
  </rcc>
  <rcc rId="5449" sId="1" numFmtId="4">
    <nc r="G234">
      <v>6082.4</v>
    </nc>
  </rcc>
  <rcc rId="5450" sId="1" numFmtId="4">
    <nc r="G235">
      <v>893.4</v>
    </nc>
  </rcc>
  <rcc rId="5451" sId="1" numFmtId="4">
    <nc r="G236">
      <v>200</v>
    </nc>
  </rcc>
  <rcc rId="5452" sId="1" numFmtId="4">
    <nc r="G237">
      <v>19.7</v>
    </nc>
  </rcc>
  <rcc rId="5453" sId="1" numFmtId="4">
    <nc r="G238">
      <v>46.9</v>
    </nc>
  </rcc>
  <rcc rId="5454" sId="1">
    <nc r="B231" t="inlineStr">
      <is>
        <t>10501 83040</t>
      </is>
    </nc>
  </rcc>
  <rcc rId="5455" sId="1" numFmtId="30">
    <nc r="D231">
      <v>969</v>
    </nc>
  </rcc>
  <rcc rId="5456" sId="1">
    <nc r="E231" t="inlineStr">
      <is>
        <t>07</t>
      </is>
    </nc>
  </rcc>
  <rcc rId="5457" sId="1">
    <nc r="F231" t="inlineStr">
      <is>
        <t>09</t>
      </is>
    </nc>
  </rcc>
  <rcc rId="5458" sId="1">
    <nc r="C231" t="inlineStr">
      <is>
        <t>112</t>
      </is>
    </nc>
  </rcc>
  <rcc rId="5459" sId="1">
    <nc r="A231" t="inlineStr">
      <is>
        <t>Иные выплаты персоналу учреждений, за исключением фонда оплаты труда</t>
      </is>
    </nc>
  </rcc>
  <rcc rId="5460" sId="1" numFmtId="4">
    <nc r="G231">
      <v>13</v>
    </nc>
  </rcc>
  <rrc rId="5461" sId="1" ref="A239:XFD241" action="insertRow"/>
  <rcc rId="5462" sId="1" odxf="1" dxf="1">
    <nc r="A239" t="inlineStr">
      <is>
        <t>Расходы на обеспечение деятельности (оказания услуг) муниципальных учреждений (учебно-методические кабинеты, централизованные бухгалтерии, группы хозяйственного обслуживания,пр.)</t>
      </is>
    </nc>
    <odxf>
      <font>
        <i val="0"/>
        <color indexed="8"/>
        <name val="Times New Roman"/>
        <family val="1"/>
      </font>
      <fill>
        <patternFill patternType="solid"/>
      </fill>
      <border outline="0">
        <left/>
      </border>
    </odxf>
    <ndxf>
      <font>
        <i/>
        <color indexed="8"/>
        <name val="Times New Roman"/>
        <family val="1"/>
      </font>
      <fill>
        <patternFill patternType="none"/>
      </fill>
      <border outline="0">
        <left style="thin">
          <color indexed="64"/>
        </left>
      </border>
    </ndxf>
  </rcc>
  <rfmt sheetId="1" sqref="B239" start="0" length="0">
    <dxf>
      <font>
        <i/>
        <name val="Times New Roman"/>
        <family val="1"/>
      </font>
    </dxf>
  </rfmt>
  <rfmt sheetId="1" sqref="C239" start="0" length="0">
    <dxf>
      <font>
        <i/>
        <name val="Times New Roman"/>
        <family val="1"/>
      </font>
    </dxf>
  </rfmt>
  <rcc rId="5463" sId="1" odxf="1" dxf="1" numFmtId="30">
    <nc r="D239">
      <v>969</v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464" sId="1" odxf="1" dxf="1">
    <nc r="E239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465" sId="1" odxf="1" dxf="1">
    <nc r="F239" t="inlineStr">
      <is>
        <t>09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G239" start="0" length="0">
    <dxf>
      <font>
        <i/>
        <name val="Times New Roman"/>
        <family val="1"/>
      </font>
    </dxf>
  </rfmt>
  <rcc rId="5466" sId="1" odxf="1" dxf="1">
    <nc r="A240" t="inlineStr">
      <is>
        <t xml:space="preserve">Фонд оплаты труда  учреждений </t>
      </is>
    </nc>
    <odxf>
      <font>
        <color indexed="8"/>
        <name val="Times New Roman"/>
        <family val="1"/>
      </font>
      <numFmt numFmtId="0" formatCode="General"/>
      <fill>
        <patternFill patternType="solid"/>
      </fill>
      <alignment vertical="center"/>
      <border outline="0">
        <left/>
      </border>
    </odxf>
    <ndxf>
      <font>
        <color indexed="8"/>
        <name val="Times New Roman"/>
        <family val="1"/>
      </font>
      <numFmt numFmtId="30" formatCode="@"/>
      <fill>
        <patternFill patternType="none"/>
      </fill>
      <alignment vertical="top"/>
      <border outline="0">
        <left style="thin">
          <color indexed="64"/>
        </left>
      </border>
    </ndxf>
  </rcc>
  <rcc rId="5467" sId="1" numFmtId="30">
    <nc r="D240">
      <v>969</v>
    </nc>
  </rcc>
  <rcc rId="5468" sId="1">
    <nc r="E240" t="inlineStr">
      <is>
        <t>07</t>
      </is>
    </nc>
  </rcc>
  <rcc rId="5469" sId="1">
    <nc r="F240" t="inlineStr">
      <is>
        <t>09</t>
      </is>
    </nc>
  </rcc>
  <rfmt sheetId="1" sqref="A241" start="0" length="0">
    <dxf>
      <font>
        <color indexed="8"/>
        <name val="Times New Roman"/>
        <family val="1"/>
      </font>
      <numFmt numFmtId="30" formatCode="@"/>
      <fill>
        <patternFill patternType="none"/>
      </fill>
      <alignment vertical="top"/>
      <border outline="0">
        <left style="thin">
          <color indexed="64"/>
        </left>
      </border>
    </dxf>
  </rfmt>
  <rcc rId="5470" sId="1" numFmtId="30">
    <nc r="D241">
      <v>969</v>
    </nc>
  </rcc>
  <rcc rId="5471" sId="1">
    <nc r="E241" t="inlineStr">
      <is>
        <t>07</t>
      </is>
    </nc>
  </rcc>
  <rcc rId="5472" sId="1">
    <nc r="F241" t="inlineStr">
      <is>
        <t>09</t>
      </is>
    </nc>
  </rcc>
  <rcc rId="5473" sId="1" odxf="1" dxf="1">
    <nc r="A241" t="inlineStr">
      <is>
        <t>Взносы по обязательному социальному страхованию на выплаты по оплате труда работников и иные выплаты работникам учреждений</t>
      </is>
    </nc>
    <ndxf>
      <font>
        <color indexed="8"/>
        <name val="Times New Roman"/>
        <family val="1"/>
      </font>
      <numFmt numFmtId="0" formatCode="General"/>
      <fill>
        <patternFill patternType="solid"/>
      </fill>
      <alignment vertical="center"/>
    </ndxf>
  </rcc>
  <rcc rId="5474" sId="1">
    <nc r="B239" t="inlineStr">
      <is>
        <t>10501 S2160</t>
      </is>
    </nc>
  </rcc>
  <rcc rId="5475" sId="1">
    <nc r="B240" t="inlineStr">
      <is>
        <t>10501 S2160</t>
      </is>
    </nc>
  </rcc>
  <rcc rId="5476" sId="1">
    <nc r="C240" t="inlineStr">
      <is>
        <t>111</t>
      </is>
    </nc>
  </rcc>
  <rcc rId="5477" sId="1">
    <nc r="B241" t="inlineStr">
      <is>
        <t>10501 S2160</t>
      </is>
    </nc>
  </rcc>
  <rcc rId="5478" sId="1">
    <nc r="C241" t="inlineStr">
      <is>
        <t>119</t>
      </is>
    </nc>
  </rcc>
  <rcc rId="5479" sId="1">
    <nc r="G239">
      <f>SUM(G240:G241)</f>
    </nc>
  </rcc>
  <rcc rId="5480" sId="1" numFmtId="4">
    <nc r="G240">
      <v>24587.599999999999</v>
    </nc>
  </rcc>
  <rcc rId="5481" sId="1" numFmtId="4">
    <nc r="G241">
      <v>7415.4</v>
    </nc>
  </rcc>
  <rcc rId="5482" sId="1">
    <oc r="G223">
      <f>G226+G229+G224</f>
    </oc>
    <nc r="G223">
      <f>G226+G229+G224+G239</f>
    </nc>
  </rcc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83" sId="1">
    <oc r="G289">
      <f>G15+G31+G46+G50+G77+G82+G92+G125+G158+G249+G253+G257+#REF!+G265+G269+G277+G285+G261+#REF!+G273+G281</f>
    </oc>
    <nc r="G289">
      <f>G15+G31+G46+G50+G77+G82+G92+G125+G158+G249+G253+G257+G265+G269+G277+G285+G261+G273+G281</f>
    </nc>
  </rcc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84" sId="1" numFmtId="4">
    <oc r="G168">
      <v>42225.4</v>
    </oc>
    <nc r="G168">
      <f>42225.4+6000</f>
    </nc>
  </rcc>
  <rcc rId="5485" sId="1">
    <oc r="G178">
      <f>91617.2</f>
    </oc>
    <nc r="G178">
      <f>91617.2+7799.1</f>
    </nc>
  </rcc>
</revisions>
</file>

<file path=xl/revisions/revisionLog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86" sId="1">
    <oc r="G178">
      <f>91617.2+7799.1</f>
    </oc>
    <nc r="G178">
      <f>91617.2+7697.2</f>
    </nc>
  </rcc>
</revisions>
</file>

<file path=xl/revisions/revisionLog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87" sId="1">
    <oc r="G153">
      <f>100</f>
    </oc>
    <nc r="G153">
      <f>100+3</f>
    </nc>
  </rcc>
  <rcc rId="5488" sId="1" numFmtId="4">
    <nc r="G157">
      <v>2433.6999999999998</v>
    </nc>
  </rcc>
  <rrc rId="5489" sId="1" ref="A129:XFD129" action="insertRow"/>
  <rrc rId="5490" sId="1" ref="A131:XFD131" action="insertRow"/>
  <rcc rId="5491" sId="1" odxf="1" dxf="1">
    <nc r="A129" t="inlineStr">
      <is>
        <t>Иные выплаты персоналу учреждений, за исключением фонда оплаты труда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5492" sId="1" odxf="1" dxf="1">
    <oc r="A130" t="inlineStr">
      <is>
        <t>Прочие закупки товаров, работ и услуг для государственных (муниципальных) нужд</t>
      </is>
    </oc>
    <nc r="A130" t="inlineStr">
      <is>
        <t>Прочая закупка товаров, работ и услуг для обеспечения государственных (муниципальных) нужд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5493" sId="1" odxf="1" dxf="1">
    <nc r="A131" t="inlineStr">
      <is>
        <t>Премии и гранты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5494" sId="1" odxf="1" dxf="1">
    <nc r="B129" t="inlineStr">
      <is>
        <t>09101 82600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5495" sId="1" odxf="1" dxf="1">
    <nc r="C129" t="inlineStr">
      <is>
        <t>112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5496" sId="1">
    <nc r="B131" t="inlineStr">
      <is>
        <t>09101 82600</t>
      </is>
    </nc>
  </rcc>
  <rcc rId="5497" sId="1">
    <nc r="C131" t="inlineStr">
      <is>
        <t>350</t>
      </is>
    </nc>
  </rcc>
  <rcc rId="5498" sId="1" odxf="1" dxf="1">
    <nc r="D129" t="inlineStr">
      <is>
        <t>975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5499" sId="1" odxf="1" dxf="1">
    <nc r="E129" t="inlineStr">
      <is>
        <t>11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5500" sId="1" odxf="1" dxf="1">
    <nc r="F129" t="inlineStr">
      <is>
        <t>02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5501" sId="1">
    <nc r="D131" t="inlineStr">
      <is>
        <t>975</t>
      </is>
    </nc>
  </rcc>
  <rcc rId="5502" sId="1">
    <nc r="E131" t="inlineStr">
      <is>
        <t>11</t>
      </is>
    </nc>
  </rcc>
  <rcc rId="5503" sId="1">
    <nc r="F131" t="inlineStr">
      <is>
        <t>02</t>
      </is>
    </nc>
  </rcc>
  <rcc rId="5504" sId="1" odxf="1" dxf="1" numFmtId="4">
    <nc r="G129">
      <v>100</v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5505" sId="1" numFmtId="4">
    <nc r="G130">
      <v>450</v>
    </nc>
  </rcc>
  <rcc rId="5506" sId="1" numFmtId="4">
    <nc r="G131">
      <v>150</v>
    </nc>
  </rcc>
  <rcc rId="5507" sId="1">
    <oc r="G128">
      <f>SUM(G130)</f>
    </oc>
    <nc r="G128">
      <f>SUM(G129:G131)</f>
    </nc>
  </rcc>
</revisions>
</file>

<file path=xl/revisions/revisionLog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08" sId="1" numFmtId="4">
    <oc r="G135">
      <v>859.2</v>
    </oc>
    <nc r="G135">
      <f>859.2+2854.4</f>
    </nc>
  </rcc>
  <rcc rId="5509" sId="1" numFmtId="4">
    <oc r="G136">
      <v>259.5</v>
    </oc>
    <nc r="G136">
      <f>259.5+862</f>
    </nc>
  </rcc>
  <rcc rId="5510" sId="1">
    <nc r="G140">
      <f>34550.8+2300</f>
    </nc>
  </rcc>
  <rcc rId="5511" sId="1" numFmtId="4">
    <nc r="G146">
      <v>826.5</v>
    </nc>
  </rcc>
  <rcc rId="5512" sId="1" numFmtId="4">
    <nc r="G147">
      <v>249.6</v>
    </nc>
  </rcc>
  <rcc rId="5513" sId="1" numFmtId="4">
    <nc r="G149">
      <v>4439.7</v>
    </nc>
  </rcc>
  <rcc rId="5514" sId="1" numFmtId="4">
    <nc r="G150">
      <v>1340.8</v>
    </nc>
  </rcc>
  <rcc rId="5515" sId="1" numFmtId="4">
    <nc r="G151">
      <v>129.19999999999999</v>
    </nc>
  </rcc>
  <rcc rId="5516" sId="1" numFmtId="4">
    <nc r="G152">
      <v>233.9</v>
    </nc>
  </rcc>
  <rcc rId="5517" sId="1" numFmtId="4">
    <nc r="G153">
      <v>4</v>
    </nc>
  </rcc>
</revisions>
</file>

<file path=xl/revisions/revisionLog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18" sId="1">
    <oc r="G180">
      <f>91617.2+7697.2</f>
    </oc>
    <nc r="G180">
      <f>93963.8+7697.2</f>
    </nc>
  </rcc>
  <rcc rId="5519" sId="1">
    <oc r="G170">
      <f>42225.4+6000</f>
    </oc>
    <nc r="G170">
      <f>42946+6000</f>
    </nc>
  </rcc>
  <rcc rId="5520" sId="1" numFmtId="4">
    <oc r="G236">
      <v>6082.4</v>
    </oc>
    <nc r="G236">
      <v>5998.9</v>
    </nc>
  </rcc>
</revisions>
</file>

<file path=xl/revisions/revisionLog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21" sId="1" numFmtId="4">
    <oc r="G236">
      <v>5998.9</v>
    </oc>
    <nc r="G236">
      <v>6165.9</v>
    </nc>
  </rcc>
</revisions>
</file>

<file path=xl/revisions/revisionLog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22" sId="1" numFmtId="4">
    <oc r="G130">
      <v>450</v>
    </oc>
    <nc r="G130">
      <v>250</v>
    </nc>
  </rcc>
  <rcc rId="5523" sId="1" numFmtId="4">
    <nc r="G114">
      <v>500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085" sId="1" ref="A28:XFD28" action="insertRow"/>
  <rrc rId="4086" sId="1" ref="A30:XFD30" action="insertRow"/>
  <rrc rId="4087" sId="1" ref="A32:XFD32" action="insertRow"/>
  <rrc rId="4088" sId="1" ref="A34:XFD34" action="insertRow"/>
  <rrc rId="4089" sId="1" ref="A36:XFD36" action="insertRow"/>
  <rrc rId="4090" sId="1" ref="A38:XFD38" action="insertRow"/>
  <rcc rId="4091" sId="1">
    <nc r="G38">
      <f>G39</f>
    </nc>
  </rcc>
  <rcc rId="4092" sId="1">
    <nc r="G36">
      <f>G37</f>
    </nc>
  </rcc>
  <rcc rId="4093" sId="1">
    <nc r="G34">
      <f>G35</f>
    </nc>
  </rcc>
  <rcc rId="4094" sId="1">
    <nc r="G32">
      <f>G33</f>
    </nc>
  </rcc>
  <rcc rId="4095" sId="1">
    <nc r="G30">
      <f>G31</f>
    </nc>
  </rcc>
  <rcc rId="4096" sId="1">
    <nc r="G28">
      <f>G29</f>
    </nc>
  </rcc>
  <rcc rId="4097" sId="1" odxf="1" dxf="1">
    <nc r="A38" t="inlineStr">
      <is>
        <t>На обеспечение профессиональной подготовки на повышение квалификации глав муниципальных образований и муниципальных служащих</t>
      </is>
    </nc>
    <odxf>
      <font>
        <i val="0"/>
        <color indexed="8"/>
        <name val="Times New Roman"/>
        <family val="1"/>
      </font>
      <fill>
        <patternFill patternType="solid">
          <bgColor indexed="9"/>
        </patternFill>
      </fill>
    </odxf>
    <ndxf>
      <font>
        <i/>
        <color indexed="8"/>
        <name val="Times New Roman"/>
        <family val="1"/>
      </font>
      <fill>
        <patternFill patternType="none">
          <bgColor indexed="65"/>
        </patternFill>
      </fill>
    </ndxf>
  </rcc>
  <rcc rId="4098" sId="1" odxf="1" dxf="1">
    <nc r="A36" t="inlineStr">
      <is>
        <t>На обеспечение профессиональной подготовки на повышение квалификации глав муниципальных образований и муниципальных служащих</t>
      </is>
    </nc>
    <odxf>
      <font>
        <i val="0"/>
        <color indexed="8"/>
        <name val="Times New Roman"/>
        <family val="1"/>
      </font>
      <fill>
        <patternFill patternType="solid">
          <bgColor indexed="9"/>
        </patternFill>
      </fill>
    </odxf>
    <ndxf>
      <font>
        <i/>
        <color indexed="8"/>
        <name val="Times New Roman"/>
        <family val="1"/>
      </font>
      <fill>
        <patternFill patternType="none">
          <bgColor indexed="65"/>
        </patternFill>
      </fill>
    </ndxf>
  </rcc>
  <rcc rId="4099" sId="1" odxf="1" dxf="1">
    <nc r="A34" t="inlineStr">
      <is>
        <t>На обеспечение профессиональной подготовки на повышение квалификации глав муниципальных образований и муниципальных служащих</t>
      </is>
    </nc>
    <odxf>
      <font>
        <i val="0"/>
        <color indexed="8"/>
        <name val="Times New Roman"/>
        <family val="1"/>
      </font>
      <fill>
        <patternFill patternType="solid">
          <bgColor indexed="9"/>
        </patternFill>
      </fill>
    </odxf>
    <ndxf>
      <font>
        <i/>
        <color indexed="8"/>
        <name val="Times New Roman"/>
        <family val="1"/>
      </font>
      <fill>
        <patternFill patternType="none">
          <bgColor indexed="65"/>
        </patternFill>
      </fill>
    </ndxf>
  </rcc>
  <rcc rId="4100" sId="1" odxf="1" dxf="1">
    <nc r="A32" t="inlineStr">
      <is>
        <t>На обеспечение профессиональной подготовки на повышение квалификации глав муниципальных образований и муниципальных служащих</t>
      </is>
    </nc>
    <odxf>
      <font>
        <i val="0"/>
        <color indexed="8"/>
        <name val="Times New Roman"/>
        <family val="1"/>
      </font>
      <fill>
        <patternFill patternType="solid">
          <bgColor indexed="9"/>
        </patternFill>
      </fill>
    </odxf>
    <ndxf>
      <font>
        <i/>
        <color indexed="8"/>
        <name val="Times New Roman"/>
        <family val="1"/>
      </font>
      <fill>
        <patternFill patternType="none">
          <bgColor indexed="65"/>
        </patternFill>
      </fill>
    </ndxf>
  </rcc>
  <rcc rId="4101" sId="1" odxf="1" dxf="1">
    <nc r="A30" t="inlineStr">
      <is>
        <t>На обеспечение профессиональной подготовки на повышение квалификации глав муниципальных образований и муниципальных служащих</t>
      </is>
    </nc>
    <odxf>
      <font>
        <i val="0"/>
        <color indexed="8"/>
        <name val="Times New Roman"/>
        <family val="1"/>
      </font>
      <fill>
        <patternFill patternType="solid">
          <bgColor indexed="9"/>
        </patternFill>
      </fill>
    </odxf>
    <ndxf>
      <font>
        <i/>
        <color indexed="8"/>
        <name val="Times New Roman"/>
        <family val="1"/>
      </font>
      <fill>
        <patternFill patternType="none">
          <bgColor indexed="65"/>
        </patternFill>
      </fill>
    </ndxf>
  </rcc>
  <rcc rId="4102" sId="1" odxf="1" dxf="1">
    <nc r="A28" t="inlineStr">
      <is>
        <t>На обеспечение профессиональной подготовки на повышение квалификации глав муниципальных образований и муниципальных служащих</t>
      </is>
    </nc>
    <odxf>
      <font>
        <i val="0"/>
        <color indexed="8"/>
        <name val="Times New Roman"/>
        <family val="1"/>
      </font>
      <fill>
        <patternFill patternType="solid">
          <bgColor indexed="9"/>
        </patternFill>
      </fill>
    </odxf>
    <ndxf>
      <font>
        <i/>
        <color indexed="8"/>
        <name val="Times New Roman"/>
        <family val="1"/>
      </font>
      <fill>
        <patternFill patternType="none">
          <bgColor indexed="65"/>
        </patternFill>
      </fill>
    </ndxf>
  </rcc>
  <rcc rId="4103" sId="1">
    <oc r="G26">
      <f>G27+G29+G31+G33+G35+G37+G39</f>
    </oc>
    <nc r="G26">
      <f>G27</f>
    </nc>
  </rcc>
  <rcc rId="4104" sId="1">
    <oc r="D25" t="inlineStr">
      <is>
        <t>968</t>
      </is>
    </oc>
    <nc r="D25"/>
  </rcc>
  <rcc rId="4105" sId="1">
    <oc r="E25" t="inlineStr">
      <is>
        <t>01</t>
      </is>
    </oc>
    <nc r="E25"/>
  </rcc>
  <rcc rId="4106" sId="1">
    <oc r="F25" t="inlineStr">
      <is>
        <t>13</t>
      </is>
    </oc>
    <nc r="F25"/>
  </rcc>
  <rrc rId="4107" sId="1" ref="A26:XFD26" action="insertRow"/>
  <rcc rId="4108" sId="1">
    <nc r="B26" t="inlineStr">
      <is>
        <t>01002 S2870</t>
      </is>
    </nc>
  </rcc>
  <rcc rId="4109" sId="1" odxf="1" dxf="1">
    <nc r="A26" t="inlineStr">
      <is>
        <t>На обеспечение профессиональной подготовки на повышение квалификации глав муниципальных образований и муниципальных служащих</t>
      </is>
    </nc>
    <odxf>
      <alignment vertical="top"/>
    </odxf>
    <ndxf>
      <alignment vertical="center"/>
    </ndxf>
  </rcc>
  <rcc rId="4110" sId="1">
    <nc r="G26">
      <f>G27+G29+G31+G33+G35+G37+G39</f>
    </nc>
  </rcc>
  <rcc rId="4111" sId="1">
    <oc r="G25">
      <f>G27</f>
    </oc>
    <nc r="G25">
      <f>G26</f>
    </nc>
  </rcc>
  <rcc rId="4112" sId="1">
    <nc r="B29" t="inlineStr">
      <is>
        <t>01002 S2870</t>
      </is>
    </nc>
  </rcc>
  <rcc rId="4113" sId="1">
    <nc r="D29" t="inlineStr">
      <is>
        <t>969</t>
      </is>
    </nc>
  </rcc>
  <rcc rId="4114" sId="1">
    <nc r="E29" t="inlineStr">
      <is>
        <t>07</t>
      </is>
    </nc>
  </rcc>
  <rcc rId="4115" sId="1">
    <nc r="F29" t="inlineStr">
      <is>
        <t>09</t>
      </is>
    </nc>
  </rcc>
  <rcc rId="4116" sId="1">
    <nc r="B31" t="inlineStr">
      <is>
        <t>01002 S2870</t>
      </is>
    </nc>
  </rcc>
  <rcc rId="4117" sId="1">
    <nc r="D31" t="inlineStr">
      <is>
        <t>970</t>
      </is>
    </nc>
  </rcc>
  <rcc rId="4118" sId="1">
    <nc r="E31" t="inlineStr">
      <is>
        <t>01</t>
      </is>
    </nc>
  </rcc>
  <rcc rId="4119" sId="1">
    <nc r="F31" t="inlineStr">
      <is>
        <t>06</t>
      </is>
    </nc>
  </rcc>
  <rcc rId="4120" sId="1">
    <nc r="B33" t="inlineStr">
      <is>
        <t>01002 S2870</t>
      </is>
    </nc>
  </rcc>
  <rcc rId="4121" sId="1">
    <nc r="D33" t="inlineStr">
      <is>
        <t>971</t>
      </is>
    </nc>
  </rcc>
  <rcc rId="4122" sId="1">
    <nc r="E33" t="inlineStr">
      <is>
        <t>01</t>
      </is>
    </nc>
  </rcc>
  <rcc rId="4123" sId="1">
    <nc r="F33" t="inlineStr">
      <is>
        <t>13</t>
      </is>
    </nc>
  </rcc>
  <rcc rId="4124" sId="1">
    <nc r="B35" t="inlineStr">
      <is>
        <t>01002 S2870</t>
      </is>
    </nc>
  </rcc>
  <rcc rId="4125" sId="1">
    <nc r="D35" t="inlineStr">
      <is>
        <t>973</t>
      </is>
    </nc>
  </rcc>
  <rcc rId="4126" sId="1">
    <nc r="E35" t="inlineStr">
      <is>
        <t>08</t>
      </is>
    </nc>
  </rcc>
  <rcc rId="4127" sId="1">
    <nc r="F35" t="inlineStr">
      <is>
        <t>04</t>
      </is>
    </nc>
  </rcc>
  <rcc rId="4128" sId="1">
    <nc r="B37" t="inlineStr">
      <is>
        <t>01002 S2870</t>
      </is>
    </nc>
  </rcc>
  <rcc rId="4129" sId="1">
    <nc r="D37" t="inlineStr">
      <is>
        <t>975</t>
      </is>
    </nc>
  </rcc>
  <rcc rId="4130" sId="1">
    <nc r="E37" t="inlineStr">
      <is>
        <t>11</t>
      </is>
    </nc>
  </rcc>
  <rcc rId="4131" sId="1">
    <nc r="F37" t="inlineStr">
      <is>
        <t>05</t>
      </is>
    </nc>
  </rcc>
  <rcc rId="4132" sId="1">
    <nc r="B39" t="inlineStr">
      <is>
        <t>01002 S2870</t>
      </is>
    </nc>
  </rcc>
  <rcc rId="4133" sId="1">
    <nc r="D39" t="inlineStr">
      <is>
        <t>968</t>
      </is>
    </nc>
  </rcc>
  <rcc rId="4134" sId="1">
    <nc r="E39" t="inlineStr">
      <is>
        <t>01</t>
      </is>
    </nc>
  </rcc>
  <rcc rId="4135" sId="1">
    <nc r="F39" t="inlineStr">
      <is>
        <t>13</t>
      </is>
    </nc>
  </rcc>
  <rfmt sheetId="1" sqref="A39:XFD39" start="0" length="2147483647">
    <dxf>
      <font>
        <i val="0"/>
      </font>
    </dxf>
  </rfmt>
  <rfmt sheetId="1" sqref="A39:XFD39" start="0" length="2147483647">
    <dxf>
      <font>
        <i/>
      </font>
    </dxf>
  </rfmt>
  <rfmt sheetId="1" sqref="A37:XFD37" start="0" length="2147483647">
    <dxf>
      <font>
        <i val="0"/>
      </font>
    </dxf>
  </rfmt>
  <rfmt sheetId="1" sqref="A37:XFD37" start="0" length="2147483647">
    <dxf>
      <font>
        <i/>
      </font>
    </dxf>
  </rfmt>
  <rfmt sheetId="1" sqref="A35:XFD35" start="0" length="2147483647">
    <dxf>
      <font>
        <i val="0"/>
      </font>
    </dxf>
  </rfmt>
  <rfmt sheetId="1" sqref="A35:XFD35" start="0" length="2147483647">
    <dxf>
      <font>
        <i/>
      </font>
    </dxf>
  </rfmt>
  <rfmt sheetId="1" sqref="A33:XFD33" start="0" length="2147483647">
    <dxf>
      <font>
        <i val="0"/>
      </font>
    </dxf>
  </rfmt>
  <rfmt sheetId="1" sqref="A33:XFD33" start="0" length="2147483647">
    <dxf>
      <font>
        <i/>
      </font>
    </dxf>
  </rfmt>
  <rfmt sheetId="1" sqref="A31:XFD31" start="0" length="2147483647">
    <dxf>
      <font>
        <i val="0"/>
      </font>
    </dxf>
  </rfmt>
  <rfmt sheetId="1" sqref="A31:XFD31" start="0" length="2147483647">
    <dxf>
      <font>
        <i/>
      </font>
    </dxf>
  </rfmt>
  <rfmt sheetId="1" sqref="A29:XFD29" start="0" length="2147483647">
    <dxf>
      <font>
        <i val="0"/>
      </font>
    </dxf>
  </rfmt>
  <rfmt sheetId="1" sqref="A29:XFD29" start="0" length="2147483647">
    <dxf>
      <font>
        <i/>
      </font>
    </dxf>
  </rfmt>
  <rcc rId="4136" sId="1">
    <oc r="D48" t="inlineStr">
      <is>
        <t>968</t>
      </is>
    </oc>
    <nc r="D48"/>
  </rcc>
  <rcc rId="4137" sId="1">
    <oc r="E48" t="inlineStr">
      <is>
        <t>01</t>
      </is>
    </oc>
    <nc r="E48"/>
  </rcc>
  <rcc rId="4138" sId="1">
    <oc r="F48" t="inlineStr">
      <is>
        <t>13</t>
      </is>
    </oc>
    <nc r="F48"/>
  </rcc>
  <rcc rId="4139" sId="1">
    <oc r="D41" t="inlineStr">
      <is>
        <t>968</t>
      </is>
    </oc>
    <nc r="D41"/>
  </rcc>
  <rcc rId="4140" sId="1">
    <oc r="E41" t="inlineStr">
      <is>
        <t>01</t>
      </is>
    </oc>
    <nc r="E41"/>
  </rcc>
  <rcc rId="4141" sId="1">
    <oc r="F41" t="inlineStr">
      <is>
        <t>13</t>
      </is>
    </oc>
    <nc r="F41"/>
  </rcc>
  <rcc rId="4142" sId="1">
    <oc r="D45" t="inlineStr">
      <is>
        <t>968</t>
      </is>
    </oc>
    <nc r="D45"/>
  </rcc>
  <rcc rId="4143" sId="1">
    <oc r="E45" t="inlineStr">
      <is>
        <t>01</t>
      </is>
    </oc>
    <nc r="E45"/>
  </rcc>
  <rcc rId="4144" sId="1">
    <oc r="F45" t="inlineStr">
      <is>
        <t>13</t>
      </is>
    </oc>
    <nc r="F45"/>
  </rcc>
  <rrc rId="4145" sId="1" ref="A51:XFD51" action="insertRow"/>
  <rrc rId="4146" sId="1" ref="A53:XFD53" action="insertRow"/>
  <rcc rId="4147" sId="1" odxf="1" dxf="1">
    <nc r="A51" t="inlineStr">
      <is>
        <t>Прочие мероприятия , связанные с выполнением обязательств ОМСУ</t>
      </is>
    </nc>
    <odxf>
      <font>
        <i val="0"/>
        <color indexed="8"/>
        <name val="Times New Roman"/>
        <family val="1"/>
      </font>
      <fill>
        <patternFill patternType="solid">
          <bgColor indexed="9"/>
        </patternFill>
      </fill>
      <alignment horizontal="left" vertical="center"/>
    </odxf>
    <ndxf>
      <font>
        <i/>
        <color indexed="8"/>
        <name val="Times New Roman"/>
        <family val="1"/>
      </font>
      <fill>
        <patternFill patternType="none">
          <bgColor indexed="65"/>
        </patternFill>
      </fill>
      <alignment horizontal="general" vertical="top"/>
    </ndxf>
  </rcc>
  <rcc rId="4148" sId="1" odxf="1" dxf="1">
    <nc r="A53" t="inlineStr">
      <is>
        <t>Прочие мероприятия , связанные с выполнением обязательств ОМСУ</t>
      </is>
    </nc>
    <odxf>
      <font>
        <i val="0"/>
        <color indexed="8"/>
        <name val="Times New Roman"/>
        <family val="1"/>
      </font>
      <fill>
        <patternFill patternType="solid">
          <bgColor indexed="9"/>
        </patternFill>
      </fill>
      <alignment horizontal="left" vertical="center"/>
    </odxf>
    <ndxf>
      <font>
        <i/>
        <color indexed="8"/>
        <name val="Times New Roman"/>
        <family val="1"/>
      </font>
      <fill>
        <patternFill patternType="none">
          <bgColor indexed="65"/>
        </patternFill>
      </fill>
      <alignment horizontal="general" vertical="top"/>
    </ndxf>
  </rcc>
  <rcc rId="4149" sId="1">
    <nc r="G53">
      <f>G54</f>
    </nc>
  </rcc>
  <rcc rId="4150" sId="1">
    <nc r="G51">
      <f>G52</f>
    </nc>
  </rcc>
  <rcc rId="4151" sId="1">
    <oc r="G49">
      <f>G50+G52+G54</f>
    </oc>
    <nc r="G49">
      <f>G50</f>
    </nc>
  </rcc>
  <rcc rId="4152" sId="1">
    <oc r="G48">
      <f>G49</f>
    </oc>
    <nc r="G48">
      <f>G49+G51+G53</f>
    </nc>
  </rcc>
  <rcc rId="4153" sId="1">
    <nc r="B53" t="inlineStr">
      <is>
        <t xml:space="preserve">01005 82900 </t>
      </is>
    </nc>
  </rcc>
  <rcc rId="4154" sId="1">
    <nc r="D53" t="inlineStr">
      <is>
        <t>968</t>
      </is>
    </nc>
  </rcc>
  <rcc rId="4155" sId="1">
    <nc r="E53" t="inlineStr">
      <is>
        <t>01</t>
      </is>
    </nc>
  </rcc>
  <rcc rId="4156" sId="1">
    <nc r="F53" t="inlineStr">
      <is>
        <t>13</t>
      </is>
    </nc>
  </rcc>
  <rcc rId="4157" sId="1">
    <nc r="B51" t="inlineStr">
      <is>
        <t>01005 82900</t>
      </is>
    </nc>
  </rcc>
  <rcc rId="4158" sId="1">
    <nc r="D51" t="inlineStr">
      <is>
        <t>976</t>
      </is>
    </nc>
  </rcc>
  <rcc rId="4159" sId="1">
    <nc r="E51" t="inlineStr">
      <is>
        <t>04</t>
      </is>
    </nc>
  </rcc>
  <rcc rId="4160" sId="1">
    <nc r="F51" t="inlineStr">
      <is>
        <t>05</t>
      </is>
    </nc>
  </rcc>
  <rfmt sheetId="1" sqref="A51:XFD51" start="0" length="2147483647">
    <dxf>
      <font>
        <i val="0"/>
      </font>
    </dxf>
  </rfmt>
  <rfmt sheetId="1" sqref="A51:XFD51" start="0" length="2147483647">
    <dxf>
      <font>
        <i/>
      </font>
    </dxf>
  </rfmt>
  <rfmt sheetId="1" sqref="A53:XFD53" start="0" length="2147483647">
    <dxf>
      <font>
        <i val="0"/>
      </font>
    </dxf>
  </rfmt>
  <rfmt sheetId="1" sqref="A53:XFD53" start="0" length="2147483647">
    <dxf>
      <font>
        <i/>
      </font>
    </dxf>
  </rfmt>
  <rcc rId="4161" sId="1">
    <oc r="D22" t="inlineStr">
      <is>
        <t>968</t>
      </is>
    </oc>
    <nc r="D22"/>
  </rcc>
  <rcc rId="4162" sId="1">
    <oc r="E22" t="inlineStr">
      <is>
        <t>01</t>
      </is>
    </oc>
    <nc r="E22"/>
  </rcc>
  <rcc rId="4163" sId="1">
    <oc r="F22" t="inlineStr">
      <is>
        <t>13</t>
      </is>
    </oc>
    <nc r="F22"/>
  </rcc>
  <rrc rId="4164" sId="1" ref="A113:XFD113" action="insertRow"/>
  <rcc rId="4165" sId="1" odxf="1" dxf="1">
    <nc r="A113" t="inlineStr">
      <is>
        <t>Основное мероприятие "Содержание автомобильных дорог общего пользования местного значения"</t>
      </is>
    </nc>
    <odxf>
      <font>
        <i val="0"/>
        <color indexed="8"/>
        <name val="Times New Roman"/>
        <family val="1"/>
      </font>
    </odxf>
    <ndxf>
      <font>
        <i/>
        <color indexed="8"/>
        <name val="Times New Roman"/>
        <family val="1"/>
      </font>
    </ndxf>
  </rcc>
  <rcc rId="4166" sId="1">
    <nc r="B113" t="inlineStr">
      <is>
        <t>04304 82200</t>
      </is>
    </nc>
  </rcc>
  <rcc rId="4167" sId="1">
    <nc r="D113" t="inlineStr">
      <is>
        <t>968</t>
      </is>
    </nc>
  </rcc>
  <rcc rId="4168" sId="1">
    <nc r="E113" t="inlineStr">
      <is>
        <t>04</t>
      </is>
    </nc>
  </rcc>
  <rcc rId="4169" sId="1">
    <nc r="F113" t="inlineStr">
      <is>
        <t>09</t>
      </is>
    </nc>
  </rcc>
  <rfmt sheetId="1" sqref="A113:XFD113" start="0" length="2147483647">
    <dxf>
      <font>
        <i val="0"/>
      </font>
    </dxf>
  </rfmt>
  <rfmt sheetId="1" sqref="A113:XFD113" start="0" length="2147483647">
    <dxf>
      <font>
        <i/>
      </font>
    </dxf>
  </rfmt>
  <rcc rId="4170" sId="1">
    <nc r="G113">
      <f>G114</f>
    </nc>
  </rcc>
  <rrc rId="4171" sId="1" ref="A109:XFD109" action="insertRow"/>
  <rcc rId="4172" sId="1" odxf="1" dxf="1">
    <nc r="B109" t="inlineStr">
      <is>
        <t>04304 82200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173" sId="1" odxf="1" dxf="1">
    <nc r="A109" t="inlineStr">
      <is>
        <t>Основное мероприятие "Содержание автомобильных дорог общего пользования местного значения"</t>
      </is>
    </nc>
    <odxf>
      <font>
        <i val="0"/>
        <color indexed="8"/>
        <name val="Times New Roman"/>
        <family val="1"/>
      </font>
    </odxf>
    <ndxf>
      <font>
        <i/>
        <color indexed="8"/>
        <name val="Times New Roman"/>
        <family val="1"/>
      </font>
    </ndxf>
  </rcc>
  <rcc rId="4174" sId="1">
    <oc r="G110">
      <f>G111+G112+G110+G114</f>
    </oc>
    <nc r="G110">
      <f>G112+G113+G111</f>
    </nc>
  </rcc>
  <rcc rId="4175" sId="1">
    <nc r="G109">
      <f>G110+G114</f>
    </nc>
  </rcc>
  <rcc rId="4176" sId="1">
    <oc r="G106">
      <f>G110+G116+G120+G107</f>
    </oc>
    <nc r="G106">
      <f>G107+G109+G116+G120</f>
    </nc>
  </rcc>
</revisions>
</file>

<file path=xl/revisions/revisionLog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24" sId="1" numFmtId="4">
    <nc r="G102">
      <v>18627.2</v>
    </nc>
  </rcc>
</revisions>
</file>

<file path=xl/revisions/revisionLog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25" sId="1">
    <oc r="G170">
      <f>42946+6000</f>
    </oc>
    <nc r="G170">
      <f>42236</f>
    </nc>
  </rcc>
  <rcc rId="5526" sId="1" numFmtId="4">
    <oc r="G180">
      <f>93963.8+7697.2</f>
    </oc>
    <nc r="G180">
      <v>90926.8</v>
    </nc>
  </rcc>
  <rcc rId="5527" sId="1" numFmtId="4">
    <oc r="G236">
      <v>6165.9</v>
    </oc>
    <nc r="G236">
      <f>5565.9-2.81168</f>
    </nc>
  </rcc>
  <rcc rId="5528" sId="1" numFmtId="4">
    <nc r="G117">
      <v>826.5</v>
    </nc>
  </rcc>
  <rcc rId="5529" sId="1" numFmtId="4">
    <nc r="G118">
      <v>249.6</v>
    </nc>
  </rcc>
  <rrc rId="5530" sId="1" ref="A121:XFD121" action="insertRow"/>
  <rcc rId="5531" sId="1">
    <nc r="B121" t="inlineStr">
      <is>
        <t>08402 83160</t>
      </is>
    </nc>
  </rcc>
  <rcc rId="5532" sId="1">
    <nc r="D121" t="inlineStr">
      <is>
        <t>973</t>
      </is>
    </nc>
  </rcc>
  <rcc rId="5533" sId="1">
    <nc r="E121" t="inlineStr">
      <is>
        <t>08</t>
      </is>
    </nc>
  </rcc>
  <rcc rId="5534" sId="1">
    <nc r="F121" t="inlineStr">
      <is>
        <t>04</t>
      </is>
    </nc>
  </rcc>
  <rcc rId="5535" sId="1">
    <nc r="C121" t="inlineStr">
      <is>
        <t>112</t>
      </is>
    </nc>
  </rcc>
  <rcc rId="5536" sId="1">
    <nc r="A121" t="inlineStr">
      <is>
        <t>Иные выплаты персоналу учреждений, за исключением фонда оплаты труда</t>
      </is>
    </nc>
  </rcc>
  <rcc rId="5537" sId="1" numFmtId="4">
    <nc r="G120">
      <v>8324.9</v>
    </nc>
  </rcc>
  <rcc rId="5538" sId="1" numFmtId="4">
    <nc r="G121">
      <v>100</v>
    </nc>
  </rcc>
  <rcc rId="5539" sId="1" numFmtId="4">
    <nc r="G122">
      <v>2514.1</v>
    </nc>
  </rcc>
  <rcc rId="5540" sId="1" numFmtId="4">
    <nc r="G123">
      <v>253.2</v>
    </nc>
  </rcc>
  <rcc rId="5541" sId="1" numFmtId="4">
    <nc r="G124">
      <v>817.6</v>
    </nc>
  </rcc>
  <rcc rId="5542" sId="1" numFmtId="4">
    <nc r="G125">
      <v>6.5</v>
    </nc>
  </rcc>
  <rcc rId="5543" sId="1" odxf="1" dxf="1" numFmtId="4">
    <nc r="G108">
      <v>15328.3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5544" sId="1" numFmtId="4">
    <nc r="G96">
      <v>11987.2</v>
    </nc>
  </rcc>
</revisions>
</file>

<file path=xl/revisions/revisionLog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45" sId="1" numFmtId="4">
    <oc r="G294">
      <f>1889394.125-80649.175</f>
    </oc>
    <nc r="G294">
      <v>1461275.22832</v>
    </nc>
  </rcc>
</revisions>
</file>

<file path=xl/revisions/revisionLog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46" sId="1">
    <oc r="G135">
      <f>G136+G137</f>
    </oc>
    <nc r="G135">
      <f>SUM(G136:G137)</f>
    </nc>
  </rcc>
  <rcc rId="5547" sId="1">
    <oc r="G146">
      <f>G147+G148</f>
    </oc>
    <nc r="G146">
      <f>SUM(G147:G148)</f>
    </nc>
  </rcc>
  <rcc rId="5548" sId="1">
    <oc r="G149">
      <f>SUM(G150:G154)</f>
    </oc>
    <nc r="G149">
      <f>SUM(G150:G154)</f>
    </nc>
  </rcc>
  <rcc rId="5549" sId="1" numFmtId="4">
    <oc r="G294">
      <v>1461275.22832</v>
    </oc>
    <nc r="G294">
      <v>1471035.6283199999</v>
    </nc>
  </rcc>
  <rrc rId="5550" sId="1" ref="A86:XFD88" action="insertRow"/>
  <rcc rId="5551" sId="1" odxf="1" dxf="1">
    <nc r="A86" t="inlineStr">
      <is>
        <t>Основное мероприятие "Предоставление социальных выплат на строительство (приобретение) жилья гражданам, проживающих в сельской местности, в том числе молодым семьям и молодым специалистам"</t>
      </is>
    </nc>
    <odxf>
      <font>
        <i val="0"/>
        <color indexed="8"/>
        <name val="Times New Roman"/>
        <family val="1"/>
      </font>
      <fill>
        <patternFill patternType="solid">
          <bgColor indexed="9"/>
        </patternFill>
      </fill>
      <alignment vertical="center"/>
    </odxf>
    <ndxf>
      <font>
        <i/>
        <color indexed="8"/>
        <name val="Times New Roman"/>
        <family val="1"/>
      </font>
      <fill>
        <patternFill patternType="none">
          <bgColor indexed="65"/>
        </patternFill>
      </fill>
      <alignment vertical="top"/>
    </ndxf>
  </rcc>
  <rcc rId="5552" sId="1" odxf="1" dxf="1">
    <nc r="B86" t="inlineStr">
      <is>
        <t>06040 00000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553" sId="1" odxf="1" dxf="1">
    <nc r="D86" t="inlineStr">
      <is>
        <t>968</t>
      </is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5554" sId="1" odxf="1" dxf="1">
    <nc r="E86" t="inlineStr">
      <is>
        <t>10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555" sId="1" odxf="1" dxf="1">
    <nc r="F86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556" sId="1" odxf="1" dxf="1">
    <nc r="G86">
      <f>G87</f>
    </nc>
    <odxf>
      <font>
        <i val="0"/>
        <name val="Times New Roman"/>
        <family val="1"/>
      </font>
      <alignment wrapText="0"/>
    </odxf>
    <ndxf>
      <font>
        <i/>
        <name val="Times New Roman"/>
        <family val="1"/>
      </font>
      <alignment wrapText="1"/>
    </ndxf>
  </rcc>
  <rfmt sheetId="1" sqref="H86" start="0" length="0">
    <dxf>
      <font>
        <b/>
        <name val="Times New Roman CYR"/>
        <family val="1"/>
      </font>
      <fill>
        <patternFill patternType="none">
          <bgColor indexed="65"/>
        </patternFill>
      </fill>
    </dxf>
  </rfmt>
  <rfmt sheetId="1" sqref="A86:XFD86" start="0" length="0">
    <dxf>
      <font>
        <b/>
        <name val="Times New Roman CYR"/>
        <family val="1"/>
      </font>
      <fill>
        <patternFill patternType="none">
          <bgColor indexed="65"/>
        </patternFill>
      </fill>
    </dxf>
  </rfmt>
  <rcc rId="5557" sId="1" odxf="1" dxf="1">
    <nc r="A87" t="inlineStr">
      <is>
        <t>Обеспечение комплексного развития сельских территорий</t>
      </is>
    </nc>
    <odxf>
      <font>
        <i val="0"/>
        <color indexed="8"/>
        <name val="Times New Roman"/>
        <family val="1"/>
      </font>
      <fill>
        <patternFill>
          <bgColor indexed="9"/>
        </patternFill>
      </fill>
      <alignment horizontal="left" vertical="center"/>
    </odxf>
    <ndxf>
      <font>
        <i/>
        <color indexed="8"/>
        <name val="Times New Roman"/>
        <family val="1"/>
      </font>
      <fill>
        <patternFill>
          <bgColor theme="0"/>
        </patternFill>
      </fill>
      <alignment horizontal="general" vertical="top"/>
    </ndxf>
  </rcc>
  <rcc rId="5558" sId="1" odxf="1" dxf="1">
    <nc r="B87" t="inlineStr">
      <is>
        <t>06040 L5760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C87" start="0" length="0">
    <dxf>
      <font>
        <i/>
        <name val="Times New Roman"/>
        <family val="1"/>
      </font>
    </dxf>
  </rfmt>
  <rcc rId="5559" sId="1" odxf="1" dxf="1">
    <nc r="D87" t="inlineStr">
      <is>
        <t>968</t>
      </is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5560" sId="1" odxf="1" dxf="1">
    <nc r="E87" t="inlineStr">
      <is>
        <t>10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561" sId="1" odxf="1" dxf="1">
    <nc r="F87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562" sId="1" odxf="1" dxf="1">
    <nc r="G87">
      <f>G88</f>
    </nc>
    <odxf>
      <font>
        <i val="0"/>
        <name val="Times New Roman"/>
        <family val="1"/>
      </font>
      <alignment wrapText="0"/>
    </odxf>
    <ndxf>
      <font>
        <i/>
        <name val="Times New Roman"/>
        <family val="1"/>
      </font>
      <alignment wrapText="1"/>
    </ndxf>
  </rcc>
  <rfmt sheetId="1" sqref="H87" start="0" length="0">
    <dxf>
      <font>
        <b/>
        <name val="Times New Roman CYR"/>
        <family val="1"/>
      </font>
      <fill>
        <patternFill patternType="none">
          <bgColor indexed="65"/>
        </patternFill>
      </fill>
    </dxf>
  </rfmt>
  <rfmt sheetId="1" sqref="A87:XFD87" start="0" length="0">
    <dxf>
      <font>
        <b/>
        <name val="Times New Roman CYR"/>
        <family val="1"/>
      </font>
      <fill>
        <patternFill patternType="none">
          <bgColor indexed="65"/>
        </patternFill>
      </fill>
    </dxf>
  </rfmt>
  <rcc rId="5563" sId="1" odxf="1" dxf="1">
    <nc r="A88" t="inlineStr">
      <is>
        <t>Субсидии гражданам на приобретение жилья</t>
      </is>
    </nc>
    <odxf>
      <font>
        <color indexed="8"/>
        <name val="Times New Roman"/>
        <family val="1"/>
      </font>
      <fill>
        <patternFill>
          <bgColor indexed="9"/>
        </patternFill>
      </fill>
      <alignment horizontal="left" vertical="center"/>
    </odxf>
    <ndxf>
      <font>
        <color indexed="8"/>
        <name val="Times New Roman"/>
        <family val="1"/>
      </font>
      <fill>
        <patternFill>
          <bgColor theme="0"/>
        </patternFill>
      </fill>
      <alignment horizontal="general" vertical="top"/>
    </ndxf>
  </rcc>
  <rcc rId="5564" sId="1">
    <nc r="B88" t="inlineStr">
      <is>
        <t>06040 L5760</t>
      </is>
    </nc>
  </rcc>
  <rcc rId="5565" sId="1">
    <nc r="C88" t="inlineStr">
      <is>
        <t>322</t>
      </is>
    </nc>
  </rcc>
  <rcc rId="5566" sId="1" odxf="1" dxf="1">
    <nc r="D88" t="inlineStr">
      <is>
        <t>968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5567" sId="1">
    <nc r="E88" t="inlineStr">
      <is>
        <t>10</t>
      </is>
    </nc>
  </rcc>
  <rcc rId="5568" sId="1">
    <nc r="F88" t="inlineStr">
      <is>
        <t>03</t>
      </is>
    </nc>
  </rcc>
  <rfmt sheetId="1" sqref="G88" start="0" length="0">
    <dxf>
      <alignment wrapText="1"/>
    </dxf>
  </rfmt>
  <rfmt sheetId="1" sqref="H88" start="0" length="0">
    <dxf>
      <font>
        <b/>
        <name val="Times New Roman CYR"/>
        <family val="1"/>
      </font>
      <fill>
        <patternFill patternType="none">
          <bgColor indexed="65"/>
        </patternFill>
      </fill>
    </dxf>
  </rfmt>
  <rfmt sheetId="1" sqref="A88:XFD88" start="0" length="0">
    <dxf>
      <font>
        <b/>
        <name val="Times New Roman CYR"/>
        <family val="1"/>
      </font>
      <fill>
        <patternFill patternType="none">
          <bgColor indexed="65"/>
        </patternFill>
      </fill>
    </dxf>
  </rfmt>
  <rcc rId="5569" sId="1" numFmtId="4">
    <nc r="G88">
      <v>847</v>
    </nc>
  </rcc>
  <rcc rId="5570" sId="1">
    <oc r="G82">
      <f>G83+G89+G92</f>
    </oc>
    <nc r="G82">
      <f>G83+G89+G92+G86</f>
    </nc>
  </rcc>
</revisions>
</file>

<file path=xl/revisions/revisionLog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71" sId="1">
    <oc r="C74" t="inlineStr">
      <is>
        <t>622</t>
      </is>
    </oc>
    <nc r="C74" t="inlineStr">
      <is>
        <t>465</t>
      </is>
    </nc>
  </rcc>
  <rcc rId="5572" sId="1">
    <oc r="A74" t="inlineStr">
      <is>
        <t>Иные межбюджетные трансферты</t>
      </is>
    </oc>
    <nc r="A74" t="inlineStr">
      <is>
        <t>Субсидии на осуществление капитальных вложений в объекты капитального строительства государственной (муниципальной) собственности автономным учреждениям</t>
      </is>
    </nc>
  </rcc>
  <rrc rId="5573" sId="1" ref="A73:XFD73" action="insertRow"/>
  <rm rId="5574" sheetId="1" source="A75:XFD75" destination="A73:XFD73" sourceSheetId="1">
    <rfmt sheetId="1" xfDxf="1" sqref="A73:XFD73" start="0" length="0">
      <dxf>
        <font>
          <b/>
          <i/>
          <name val="Times New Roman CYR"/>
          <family val="1"/>
        </font>
        <alignment wrapText="1"/>
      </dxf>
    </rfmt>
    <rfmt sheetId="1" sqref="A73" start="0" length="0">
      <dxf>
        <font>
          <b val="0"/>
          <name val="Times New Roman"/>
          <family val="1"/>
        </font>
        <fill>
          <patternFill patternType="solid">
            <bgColor theme="0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3" start="0" length="0">
      <dxf>
        <font>
          <b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73" start="0" length="0">
      <dxf>
        <font>
          <b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3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73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73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73" start="0" length="0">
      <dxf>
        <font>
          <b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5575" sId="1" ref="A75:XFD75" action="deleteRow">
    <undo index="65535" exp="area" dr="G74:G75" r="G72" sId="1"/>
    <rfmt sheetId="1" xfDxf="1" sqref="A75:XFD75" start="0" length="0">
      <dxf>
        <font>
          <name val="Times New Roman CYR"/>
          <family val="1"/>
        </font>
        <alignment wrapText="1"/>
      </dxf>
    </rfmt>
  </rrc>
  <rcc rId="5576" sId="1">
    <oc r="G72">
      <f>SUM(G74:G74)</f>
    </oc>
    <nc r="G72">
      <f>SUM(G73:G74)</f>
    </nc>
  </rcc>
  <rcv guid="{22CCFE3F-1FC6-45E5-81E4-247A6159C49A}" action="delete"/>
  <rdn rId="0" localSheetId="1" customView="1" name="Z_22CCFE3F_1FC6_45E5_81E4_247A6159C49A_.wvu.PrintArea" hidden="1" oldHidden="1">
    <formula>Муниц.программы!$A$1:$G$295</formula>
    <oldFormula>Муниц.программы!$A$1:$G$295</oldFormula>
  </rdn>
  <rdn rId="0" localSheetId="1" customView="1" name="Z_22CCFE3F_1FC6_45E5_81E4_247A6159C49A_.wvu.FilterData" hidden="1" oldHidden="1">
    <formula>Муниц.программы!$A$14:$G$320</formula>
    <oldFormula>Муниц.программы!$A$14:$G$320</oldFormula>
  </rdn>
  <rcv guid="{22CCFE3F-1FC6-45E5-81E4-247A6159C49A}" action="add"/>
</revisions>
</file>

<file path=xl/revisions/revisionLog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79" sId="1" odxf="1" dxf="1">
    <oc r="A18" t="inlineStr">
      <is>
        <t>Прочие закупки товаров, работ и услуг для государственных (муниципальных) нужд</t>
      </is>
    </oc>
    <nc r="A18" t="inlineStr">
      <is>
        <t>Прочая закупка товаров, работ и услуг</t>
      </is>
    </nc>
    <odxf>
      <font>
        <color indexed="8"/>
        <name val="Times New Roman"/>
        <family val="1"/>
      </font>
      <fill>
        <patternFill patternType="solid">
          <bgColor indexed="9"/>
        </patternFill>
      </fill>
      <alignment vertical="center"/>
    </odxf>
    <ndxf>
      <font>
        <color indexed="8"/>
        <name val="Times New Roman"/>
        <family val="1"/>
      </font>
      <fill>
        <patternFill patternType="none">
          <bgColor indexed="65"/>
        </patternFill>
      </fill>
      <alignment vertical="top"/>
    </ndxf>
  </rcc>
  <rcc rId="5580" sId="1" odxf="1" dxf="1">
    <oc r="A21" t="inlineStr">
      <is>
        <t>Прочие закупки товаров, работ и услуг для государственных (муниципальных) нужд</t>
      </is>
    </oc>
    <nc r="A21" t="inlineStr">
      <is>
        <t>Прочая закупка товаров, работ и услуг</t>
      </is>
    </nc>
    <odxf>
      <font>
        <color indexed="8"/>
        <name val="Times New Roman"/>
        <family val="1"/>
      </font>
      <fill>
        <patternFill patternType="solid">
          <bgColor indexed="9"/>
        </patternFill>
      </fill>
      <alignment vertical="center"/>
    </odxf>
    <ndxf>
      <font>
        <color indexed="8"/>
        <name val="Times New Roman"/>
        <family val="1"/>
      </font>
      <fill>
        <patternFill patternType="none">
          <bgColor indexed="65"/>
        </patternFill>
      </fill>
      <alignment vertical="top"/>
    </ndxf>
  </rcc>
  <rcc rId="5581" sId="1">
    <oc r="A24" t="inlineStr">
      <is>
        <t>Закупка товаров, работ и услуг для государственных (муниципальных) нужд</t>
      </is>
    </oc>
    <nc r="A24" t="inlineStr">
      <is>
        <t>Прочая закупка товаров, работ и услуг</t>
      </is>
    </nc>
  </rcc>
  <rcc rId="5582" sId="1">
    <oc r="A27" t="inlineStr">
      <is>
        <t>Закупка товаров, работ и услуг для государственных (муниципальных) нужд</t>
      </is>
    </oc>
    <nc r="A27" t="inlineStr">
      <is>
        <t>Прочая закупка товаров, работ и услуг</t>
      </is>
    </nc>
  </rcc>
  <rcc rId="5583" sId="1" odxf="1" dxf="1">
    <oc r="A30" t="inlineStr">
      <is>
        <t>Прочие закупки товаров, работ и услуг для государственных (муниципальных) нужд</t>
      </is>
    </oc>
    <nc r="A30" t="inlineStr">
      <is>
        <t>Прочая закупка товаров, работ и услуг</t>
      </is>
    </nc>
    <odxf>
      <font>
        <color indexed="8"/>
        <name val="Times New Roman"/>
        <family val="1"/>
      </font>
      <fill>
        <patternFill patternType="solid">
          <bgColor indexed="9"/>
        </patternFill>
      </fill>
      <alignment vertical="center"/>
    </odxf>
    <ndxf>
      <font>
        <color indexed="8"/>
        <name val="Times New Roman"/>
        <family val="1"/>
      </font>
      <fill>
        <patternFill patternType="none">
          <bgColor indexed="65"/>
        </patternFill>
      </fill>
      <alignment vertical="top"/>
    </ndxf>
  </rcc>
  <rcc rId="5584" sId="1" odxf="1" dxf="1">
    <oc r="A39" t="inlineStr">
      <is>
        <t>Прочие закупки товаров, работ и услуг для государственных (муниципальных) нужд</t>
      </is>
    </oc>
    <nc r="A39" t="inlineStr">
      <is>
        <t>Прочая закупка товаров, работ и услуг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5585" sId="1" odxf="1" dxf="1">
    <oc r="A59" t="inlineStr">
      <is>
        <t>Прочие закупки товаров, работ и услуг для государственных (муниципальных) нужд</t>
      </is>
    </oc>
    <nc r="A59" t="inlineStr">
      <is>
        <t>Прочая закупка товаров, работ и услуг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5586" sId="1" odxf="1" dxf="1">
    <oc r="A49" t="inlineStr">
      <is>
        <t>Прочие закупки товаров, работ и услуг для государственных (муниципальных) нужд</t>
      </is>
    </oc>
    <nc r="A49" t="inlineStr">
      <is>
        <t>Прочая закупка товаров, работ и услуг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5587" sId="1" odxf="1" dxf="1">
    <oc r="A62" t="inlineStr">
      <is>
        <t>Прочие закупки товаров, работ и услуг для государственных (муниципальных) нужд</t>
      </is>
    </oc>
    <nc r="A62" t="inlineStr">
      <is>
        <t>Прочая закупка товаров, работ и услуг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5588" sId="1" odxf="1" dxf="1">
    <oc r="A66" t="inlineStr">
      <is>
        <t>Прочие закупки товаров, работ и услуг для государственных (муниципальных) нужд</t>
      </is>
    </oc>
    <nc r="A66" t="inlineStr">
      <is>
        <t>Прочая закупка товаров, работ и услуг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5589" sId="1" odxf="1" dxf="1">
    <oc r="A80" t="inlineStr">
      <is>
        <t>Прочие закупки товаров, работ и услуг для государственных (муниципальных) нужд</t>
      </is>
    </oc>
    <nc r="A80" t="inlineStr">
      <is>
        <t>Прочая закупка товаров, работ и услуг</t>
      </is>
    </nc>
    <odxf>
      <font>
        <color indexed="8"/>
        <name val="Times New Roman"/>
        <family val="1"/>
      </font>
      <fill>
        <patternFill patternType="solid">
          <bgColor indexed="9"/>
        </patternFill>
      </fill>
      <alignment vertical="center"/>
    </odxf>
    <ndxf>
      <font>
        <color indexed="8"/>
        <name val="Times New Roman"/>
        <family val="1"/>
      </font>
      <fill>
        <patternFill patternType="none">
          <bgColor indexed="65"/>
        </patternFill>
      </fill>
      <alignment vertical="top"/>
    </ndxf>
  </rcc>
  <rcc rId="5590" sId="1" odxf="1" dxf="1">
    <oc r="A85" t="inlineStr">
      <is>
        <t>Прочие закупки товаров, работ и услуг для государственных (муниципальных) нужд</t>
      </is>
    </oc>
    <nc r="A85" t="inlineStr">
      <is>
        <t>Прочая закупка товаров, работ и услуг</t>
      </is>
    </nc>
    <odxf>
      <font>
        <color indexed="8"/>
        <name val="Times New Roman"/>
        <family val="1"/>
      </font>
      <fill>
        <patternFill patternType="solid">
          <bgColor indexed="9"/>
        </patternFill>
      </fill>
      <alignment vertical="center"/>
    </odxf>
    <ndxf>
      <font>
        <color indexed="8"/>
        <name val="Times New Roman"/>
        <family val="1"/>
      </font>
      <fill>
        <patternFill patternType="none">
          <bgColor indexed="65"/>
        </patternFill>
      </fill>
      <alignment vertical="top"/>
    </ndxf>
  </rcc>
  <rcc rId="5591" sId="1" odxf="1" dxf="1">
    <oc r="A91" t="inlineStr">
      <is>
        <t>Прочие закупки товаров, работ и услуг для государственных (муниципальных) нужд</t>
      </is>
    </oc>
    <nc r="A91" t="inlineStr">
      <is>
        <t>Прочая закупка товаров, работ и услуг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5592" sId="1" odxf="1" dxf="1">
    <oc r="A94" t="inlineStr">
      <is>
        <t>Прочие закупки товаров, работ и услуг для государственных (муниципальных) нужд</t>
      </is>
    </oc>
    <nc r="A94" t="inlineStr">
      <is>
        <t>Прочая закупка товаров, работ и услуг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5593" sId="1" odxf="1" dxf="1">
    <oc r="A117" t="inlineStr">
      <is>
        <t>Прочие закупки товаров, работ и услуг для государственных (муниципальных) нужд</t>
      </is>
    </oc>
    <nc r="A117" t="inlineStr">
      <is>
        <t>Прочая закупка товаров, работ и услуг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5594" sId="1" odxf="1" dxf="1">
    <oc r="A127" t="inlineStr">
      <is>
        <t>Прочие закупки товаров, работ и услуг для государственных (муниципальных) нужд</t>
      </is>
    </oc>
    <nc r="A127" t="inlineStr">
      <is>
        <t>Прочая закупка товаров, работ и услуг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5595" sId="1">
    <oc r="A134" t="inlineStr">
      <is>
        <t>Прочая закупка товаров, работ и услуг для обеспечения государственных (муниципальных) нужд</t>
      </is>
    </oc>
    <nc r="A134" t="inlineStr">
      <is>
        <t>Прочая закупка товаров, работ и услуг</t>
      </is>
    </nc>
  </rcc>
  <rcc rId="5596" sId="1" odxf="1" dxf="1">
    <oc r="A156" t="inlineStr">
      <is>
        <t>Прочие закупки товаров, работ и услуг для государственных (муниципальных) нужд</t>
      </is>
    </oc>
    <nc r="A156" t="inlineStr">
      <is>
        <t>Прочая закупка товаров, работ и услуг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5597" sId="1" odxf="1" dxf="1">
    <oc r="A159" t="inlineStr">
      <is>
        <t>Прочие закупки товаров, работ и услуг для государственных (муниципальных) нужд</t>
      </is>
    </oc>
    <nc r="A159" t="inlineStr">
      <is>
        <t>Прочая закупка товаров, работ и услуг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5598" sId="1" odxf="1" dxf="1">
    <oc r="A231" t="inlineStr">
      <is>
        <t>Прочие закупки товаров, работ и услуг для государственных (муниципальных) нужд</t>
      </is>
    </oc>
    <nc r="A231" t="inlineStr">
      <is>
        <t>Прочая закупка товаров, работ и услуг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5599" sId="1" odxf="1" dxf="1">
    <oc r="A240" t="inlineStr">
      <is>
        <t>Прочие закупки товаров, работ и услуг для государственных (муниципальных) нужд</t>
      </is>
    </oc>
    <nc r="A240" t="inlineStr">
      <is>
        <t>Прочая закупка товаров, работ и услуг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5600" sId="1" odxf="1" dxf="1">
    <oc r="A251" t="inlineStr">
      <is>
        <t>Прочие закупки товаров, работ и услуг для государственных (муниципальных) нужд</t>
      </is>
    </oc>
    <nc r="A251" t="inlineStr">
      <is>
        <t>Прочая закупка товаров, работ и услуг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5601" sId="1" odxf="1" dxf="1">
    <oc r="A254" t="inlineStr">
      <is>
        <t>Прочие закупки товаров, работ и услуг для государственных (муниципальных) нужд</t>
      </is>
    </oc>
    <nc r="A254" t="inlineStr">
      <is>
        <t>Прочая закупка товаров, работ и услуг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5602" sId="1" odxf="1" dxf="1">
    <oc r="A266" t="inlineStr">
      <is>
        <t>Прочие закупки товаров, работ и услуг для государственных (муниципальных) нужд</t>
      </is>
    </oc>
    <nc r="A266" t="inlineStr">
      <is>
        <t>Прочая закупка товаров, работ и услуг</t>
      </is>
    </nc>
    <odxf>
      <font>
        <color indexed="8"/>
        <name val="Times New Roman"/>
        <family val="1"/>
      </font>
      <alignment vertical="center"/>
    </odxf>
    <ndxf>
      <font>
        <color indexed="8"/>
        <name val="Times New Roman"/>
        <family val="1"/>
      </font>
      <alignment vertical="top"/>
    </ndxf>
  </rcc>
  <rcc rId="5603" sId="1" odxf="1" dxf="1">
    <oc r="A274" t="inlineStr">
      <is>
        <t>Прочие закупки товаров, работ и услуг для государственных (муниципальных) нужд</t>
      </is>
    </oc>
    <nc r="A274" t="inlineStr">
      <is>
        <t>Прочая закупка товаров, работ и услуг</t>
      </is>
    </nc>
    <odxf>
      <font>
        <color indexed="8"/>
        <name val="Times New Roman"/>
        <family val="1"/>
      </font>
      <alignment vertical="center"/>
    </odxf>
    <ndxf>
      <font>
        <color indexed="8"/>
        <name val="Times New Roman"/>
        <family val="1"/>
      </font>
      <alignment vertical="top"/>
    </ndxf>
  </rcc>
  <rcc rId="5604" sId="1" odxf="1" dxf="1">
    <oc r="A278" t="inlineStr">
      <is>
        <t>Прочие закупки товаров, работ и услуг для государственных (муниципальных) нужд</t>
      </is>
    </oc>
    <nc r="A278" t="inlineStr">
      <is>
        <t>Прочая закупка товаров, работ и услуг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5605" sId="1" odxf="1" dxf="1">
    <oc r="A282" t="inlineStr">
      <is>
        <t>Прочие закупки товаров, работ и услуг для государственных (муниципальных) нужд</t>
      </is>
    </oc>
    <nc r="A282" t="inlineStr">
      <is>
        <t>Прочая закупка товаров, работ и услуг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5606" sId="1" odxf="1" dxf="1">
    <oc r="A290" t="inlineStr">
      <is>
        <t>Прочие закупки товаров, работ и услуг для государственных (муниципальных) нужд</t>
      </is>
    </oc>
    <nc r="A290" t="inlineStr">
      <is>
        <t>Прочая закупка товаров, работ и услуг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5607" sId="1" odxf="1" dxf="1">
    <oc r="A294" t="inlineStr">
      <is>
        <t>Иные межбюджетные трансферты</t>
      </is>
    </oc>
    <nc r="A294" t="inlineStr">
      <is>
        <t>Прочая закупка товаров, работ и услуг</t>
      </is>
    </nc>
    <odxf>
      <font>
        <color indexed="8"/>
        <name val="Times New Roman"/>
        <family val="1"/>
      </font>
      <alignment vertical="center"/>
    </odxf>
    <ndxf>
      <font>
        <color indexed="8"/>
        <name val="Times New Roman"/>
        <family val="1"/>
      </font>
      <alignment vertical="top"/>
    </ndxf>
  </rcc>
</revisions>
</file>

<file path=xl/revisions/revisionLog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08" sId="1" numFmtId="4">
    <oc r="G91">
      <v>100</v>
    </oc>
    <nc r="G91">
      <v>50</v>
    </nc>
  </rcc>
  <rcc rId="5609" sId="1" numFmtId="4">
    <oc r="G94">
      <v>100</v>
    </oc>
    <nc r="G94">
      <v>50</v>
    </nc>
  </rcc>
  <rcc rId="5610" sId="1">
    <oc r="G76">
      <f>100000+3000</f>
    </oc>
    <nc r="G76">
      <f>100000+3092.78</f>
    </nc>
  </rcc>
  <rcc rId="5611" sId="1">
    <oc r="G240">
      <f>5565.9-2.81168</f>
    </oc>
    <nc r="G240">
      <f>5565.9-2.81168+7.22</f>
    </nc>
  </rcc>
</revisions>
</file>

<file path=xl/revisions/revisionLog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12" sId="1">
    <oc r="G240">
      <f>5565.9-2.81168+7.22</f>
    </oc>
    <nc r="G240">
      <f>5565.9-2.81168+100</f>
    </nc>
  </rcc>
  <rcc rId="5613" sId="1">
    <oc r="G71">
      <f>17764.6-3000-22.08-997.79</f>
    </oc>
    <nc r="G71">
      <f>17764.6-3092.78-22.08-997.79</f>
    </nc>
  </rcc>
</revisions>
</file>

<file path=xl/revisions/revisionLog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14" sId="1" numFmtId="4">
    <oc r="G45">
      <v>129</v>
    </oc>
    <nc r="G45">
      <v>129.5</v>
    </nc>
  </rcc>
  <rcc rId="5615" sId="1" numFmtId="4">
    <oc r="G88">
      <v>847</v>
    </oc>
    <nc r="G88">
      <v>831.6</v>
    </nc>
  </rcc>
</revisions>
</file>

<file path=xl/revisions/revisionLog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16" sId="1" numFmtId="4">
    <oc r="G170">
      <v>552.70000000000005</v>
    </oc>
    <nc r="G170">
      <v>562.79999999999995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177" sId="1" ref="A118:XFD118" action="insertRow"/>
  <rcc rId="4178" sId="1">
    <nc r="B118" t="inlineStr">
      <is>
        <t>04304 S21Д0</t>
      </is>
    </nc>
  </rcc>
  <rcc rId="4179" sId="1">
    <nc r="D118" t="inlineStr">
      <is>
        <t>968</t>
      </is>
    </nc>
  </rcc>
  <rcc rId="4180" sId="1">
    <nc r="E118" t="inlineStr">
      <is>
        <t>04</t>
      </is>
    </nc>
  </rcc>
  <rcc rId="4181" sId="1">
    <nc r="F118" t="inlineStr">
      <is>
        <t>09</t>
      </is>
    </nc>
  </rcc>
  <rfmt sheetId="1" sqref="A118:XFD118" start="0" length="2147483647">
    <dxf>
      <font>
        <i/>
      </font>
    </dxf>
  </rfmt>
  <rcc rId="4182" sId="1">
    <nc r="G118">
      <f>G119+G120</f>
    </nc>
  </rcc>
  <rcc rId="4183" sId="1">
    <nc r="A118" t="inlineStr">
      <is>
        <t>На дорожную деятельность в отношении автомобильных дорог общего пользования местного значения</t>
      </is>
    </nc>
  </rcc>
  <rrc rId="4184" sId="1" ref="A116:XFD116" action="insertRow"/>
  <rcc rId="4185" sId="1" odxf="1" dxf="1">
    <nc r="A116" t="inlineStr">
      <is>
        <t>На дорожную деятельность в отношении автомобильных дорог общего пользования местного значения</t>
      </is>
    </nc>
    <odxf>
      <font>
        <i val="0"/>
        <color indexed="8"/>
        <name val="Times New Roman"/>
        <family val="1"/>
      </font>
    </odxf>
    <ndxf>
      <font>
        <i/>
        <color indexed="8"/>
        <name val="Times New Roman"/>
        <family val="1"/>
      </font>
    </ndxf>
  </rcc>
  <rcc rId="4186" sId="1" odxf="1" dxf="1">
    <nc r="B116" t="inlineStr">
      <is>
        <t>04304 S21Д0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187" sId="1">
    <oc r="G117">
      <f>G120+G121+G118</f>
    </oc>
    <nc r="G117">
      <f>G118</f>
    </nc>
  </rcc>
  <rcc rId="4188" sId="1">
    <nc r="G116">
      <f>G117+G119</f>
    </nc>
  </rcc>
  <rfmt sheetId="1" sqref="G116" start="0" length="2147483647">
    <dxf>
      <font>
        <i/>
      </font>
    </dxf>
  </rfmt>
  <rcc rId="4189" sId="1">
    <oc r="G106">
      <f>G107+G109+G117+G122</f>
    </oc>
    <nc r="G106">
      <f>G107+G109+G116+G122</f>
    </nc>
  </rcc>
</revisions>
</file>

<file path=xl/revisions/revisionLog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17" sId="1" numFmtId="4">
    <oc r="G180">
      <v>300594.09999999998</v>
    </oc>
    <nc r="G180">
      <v>304828.7</v>
    </nc>
  </rcc>
  <rcc rId="5618" sId="1">
    <oc r="G188">
      <f>28827.2+291.2</f>
    </oc>
    <nc r="G188">
      <f>28827.2+291.2+1347.7</f>
    </nc>
  </rcc>
  <rrc rId="5619" sId="1" ref="A271:XFD272" action="insertRow"/>
  <rcc rId="5620" sId="1" odxf="1" dxf="1">
    <nc r="A271" t="inlineStr">
      <is>
        <t>Муниципальная программа "Формирование комфортной городской среды на территории муниципального образования "Селенгинский район" на 2020-2025 годы</t>
      </is>
    </nc>
    <odxf>
      <font>
        <b val="0"/>
        <color indexed="8"/>
        <name val="Times New Roman"/>
        <family val="1"/>
      </font>
      <fill>
        <patternFill>
          <bgColor indexed="65"/>
        </patternFill>
      </fill>
      <alignment horizontal="left" vertical="center"/>
    </odxf>
    <ndxf>
      <font>
        <b/>
        <color indexed="8"/>
        <name val="Times New Roman"/>
        <family val="1"/>
      </font>
      <fill>
        <patternFill>
          <bgColor indexed="13"/>
        </patternFill>
      </fill>
      <alignment horizontal="general" vertical="top"/>
    </ndxf>
  </rcc>
  <rcc rId="5621" sId="1" odxf="1" dxf="1">
    <nc r="B271" t="inlineStr">
      <is>
        <t>16000 00000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13"/>
        </patternFill>
      </fill>
    </ndxf>
  </rcc>
  <rfmt sheetId="1" sqref="C271" start="0" length="0">
    <dxf>
      <font>
        <b/>
        <name val="Times New Roman"/>
        <family val="1"/>
      </font>
      <fill>
        <patternFill patternType="solid">
          <bgColor indexed="13"/>
        </patternFill>
      </fill>
    </dxf>
  </rfmt>
  <rfmt sheetId="1" sqref="D271" start="0" length="0">
    <dxf>
      <font>
        <b/>
        <i/>
        <name val="Times New Roman"/>
        <family val="1"/>
      </font>
      <fill>
        <patternFill patternType="solid">
          <bgColor indexed="13"/>
        </patternFill>
      </fill>
    </dxf>
  </rfmt>
  <rfmt sheetId="1" sqref="E271" start="0" length="0">
    <dxf>
      <font>
        <b/>
        <name val="Times New Roman"/>
        <family val="1"/>
      </font>
      <fill>
        <patternFill patternType="solid">
          <bgColor indexed="13"/>
        </patternFill>
      </fill>
    </dxf>
  </rfmt>
  <rfmt sheetId="1" sqref="F271" start="0" length="0">
    <dxf>
      <font>
        <b/>
        <name val="Times New Roman"/>
        <family val="1"/>
      </font>
      <fill>
        <patternFill patternType="solid">
          <bgColor indexed="13"/>
        </patternFill>
      </fill>
    </dxf>
  </rfmt>
  <rcc rId="5622" sId="1" odxf="1" dxf="1">
    <nc r="G271">
      <f>G272</f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rgb="FFFFFF00"/>
        </patternFill>
      </fill>
    </ndxf>
  </rcc>
  <rfmt sheetId="1" sqref="H271" start="0" length="0">
    <dxf>
      <fill>
        <patternFill patternType="solid">
          <bgColor rgb="FFFFFF00"/>
        </patternFill>
      </fill>
    </dxf>
  </rfmt>
  <rcc rId="5623" sId="1" odxf="1" dxf="1">
    <nc r="A272" t="inlineStr">
      <is>
        <t>Основное мероприятие "Благоустройство дворовых и общественных территорий "</t>
      </is>
    </nc>
    <odxf>
      <font>
        <i val="0"/>
        <color indexed="8"/>
        <name val="Times New Roman"/>
        <family val="1"/>
      </font>
      <fill>
        <patternFill patternType="solid"/>
      </fill>
      <border outline="0">
        <left/>
        <right/>
        <top/>
        <bottom/>
      </border>
    </odxf>
    <ndxf>
      <font>
        <i/>
        <color indexed="8"/>
        <name val="Times New Roman"/>
        <family val="1"/>
      </font>
      <fill>
        <patternFill patternType="none"/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624" sId="1" odxf="1" dxf="1">
    <nc r="B272" t="inlineStr">
      <is>
        <t>160F2 00000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C272" start="0" length="0">
    <dxf>
      <font>
        <i/>
        <name val="Times New Roman"/>
        <family val="1"/>
      </font>
      <numFmt numFmtId="0" formatCode="General"/>
      <alignment horizontal="general" vertical="top"/>
    </dxf>
  </rfmt>
  <rcc rId="5625" sId="1" odxf="1" dxf="1" numFmtId="30">
    <nc r="D272">
      <v>968</v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626" sId="1" odxf="1" dxf="1">
    <nc r="E272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627" sId="1" odxf="1" dxf="1">
    <nc r="F272" t="inlineStr">
      <is>
        <t>03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G272" start="0" length="0">
    <dxf>
      <font>
        <i/>
        <name val="Times New Roman"/>
        <family val="1"/>
      </font>
    </dxf>
  </rfmt>
  <rrc rId="5628" sId="1" ref="A273:XFD275" action="insertRow"/>
  <rcc rId="5629" sId="1" odxf="1" dxf="1">
    <nc r="A273" t="inlineStr">
      <is>
        <t>На поддержку государственных программ субъектов Российской Федерации и муниципальных программ формирования современной городской среды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630" sId="1">
    <nc r="B273" t="inlineStr">
      <is>
        <t>160F2 55550</t>
      </is>
    </nc>
  </rcc>
  <rcc rId="5631" sId="1" numFmtId="30">
    <nc r="D273">
      <v>968</v>
    </nc>
  </rcc>
  <rcc rId="5632" sId="1">
    <nc r="E273" t="inlineStr">
      <is>
        <t>05</t>
      </is>
    </nc>
  </rcc>
  <rcc rId="5633" sId="1">
    <nc r="F273" t="inlineStr">
      <is>
        <t>03</t>
      </is>
    </nc>
  </rcc>
  <rcc rId="5634" sId="1" odxf="1" dxf="1">
    <nc r="G273">
      <f>SUM(G274:G275)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5635" sId="1" odxf="1" dxf="1">
    <nc r="A274" t="inlineStr">
      <is>
        <t>Прочая закупка товаров, работ и услуг</t>
      </is>
    </nc>
    <odxf>
      <font>
        <i/>
        <name val="Times New Roman"/>
        <family val="1"/>
      </font>
      <border outline="0">
        <left/>
        <right/>
        <top/>
        <bottom/>
      </border>
    </odxf>
    <ndxf>
      <font>
        <i val="0"/>
        <name val="Times New Roman"/>
        <family val="1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636" sId="1" odxf="1" dxf="1">
    <nc r="B274" t="inlineStr">
      <is>
        <t>160F2 55550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5637" sId="1" odxf="1" dxf="1">
    <nc r="C274">
      <v>244</v>
    </nc>
    <odxf>
      <font>
        <i/>
        <name val="Times New Roman"/>
        <family val="1"/>
      </font>
      <alignment horizontal="general"/>
    </odxf>
    <ndxf>
      <font>
        <i val="0"/>
        <name val="Times New Roman"/>
        <family val="1"/>
      </font>
      <alignment horizontal="center"/>
    </ndxf>
  </rcc>
  <rcc rId="5638" sId="1" odxf="1" dxf="1">
    <nc r="D274" t="inlineStr">
      <is>
        <t>977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5639" sId="1" odxf="1" dxf="1">
    <nc r="E274" t="inlineStr">
      <is>
        <t>05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5640" sId="1" odxf="1" dxf="1">
    <nc r="F274" t="inlineStr">
      <is>
        <t>03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G274" start="0" length="0">
    <dxf>
      <font>
        <i val="0"/>
        <name val="Times New Roman"/>
        <family val="1"/>
      </font>
      <fill>
        <patternFill patternType="solid">
          <bgColor theme="0"/>
        </patternFill>
      </fill>
    </dxf>
  </rfmt>
  <rcc rId="5641" sId="1" odxf="1" dxf="1">
    <nc r="A275" t="inlineStr">
      <is>
        <t>Иные межбюджетные трансферты</t>
      </is>
    </nc>
    <odxf>
      <font>
        <i/>
        <name val="Times New Roman"/>
        <family val="1"/>
      </font>
      <border outline="0">
        <left/>
        <right/>
        <top/>
        <bottom/>
      </border>
    </odxf>
    <ndxf>
      <font>
        <i val="0"/>
        <color indexed="8"/>
        <name val="Times New Roman"/>
        <family val="1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642" sId="1" odxf="1" dxf="1">
    <nc r="B275" t="inlineStr">
      <is>
        <t>160F2 55550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5643" sId="1" odxf="1" dxf="1">
    <nc r="C275" t="inlineStr">
      <is>
        <t>540</t>
      </is>
    </nc>
    <odxf>
      <font>
        <i/>
        <name val="Times New Roman"/>
        <family val="1"/>
      </font>
      <numFmt numFmtId="0" formatCode="General"/>
      <alignment horizontal="general" vertical="top"/>
    </odxf>
    <ndxf>
      <font>
        <i val="0"/>
        <name val="Times New Roman"/>
        <family val="1"/>
      </font>
      <numFmt numFmtId="30" formatCode="@"/>
      <alignment horizontal="center" vertical="center"/>
    </ndxf>
  </rcc>
  <rcc rId="5644" sId="1" odxf="1" dxf="1">
    <nc r="D275" t="inlineStr">
      <is>
        <t>977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5645" sId="1" odxf="1" dxf="1">
    <nc r="E275" t="inlineStr">
      <is>
        <t>05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5646" sId="1" odxf="1" dxf="1">
    <nc r="F275" t="inlineStr">
      <is>
        <t>03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G275" start="0" length="0">
    <dxf>
      <font>
        <i val="0"/>
        <name val="Times New Roman"/>
        <family val="1"/>
      </font>
      <fill>
        <patternFill patternType="solid">
          <bgColor theme="0"/>
        </patternFill>
      </fill>
    </dxf>
  </rfmt>
  <rfmt sheetId="1" sqref="H275" start="0" length="0">
    <dxf>
      <fill>
        <patternFill patternType="solid">
          <bgColor rgb="FFFFFF00"/>
        </patternFill>
      </fill>
    </dxf>
  </rfmt>
  <rcc rId="5647" sId="1" numFmtId="4">
    <nc r="G274">
      <f>17551.7</f>
    </nc>
  </rcc>
  <rcc rId="5648" sId="1">
    <nc r="G272">
      <f>G273</f>
    </nc>
  </rcc>
</revisions>
</file>

<file path=xl/revisions/revisionLog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49" sId="1">
    <oc r="G300">
      <f>G15+G31+G46+G50+G77+G82+G95+G129+G164+G255+G259+G263+G276+G280+G288+G296+G267+G284+G292</f>
    </oc>
    <nc r="G300">
      <f>G15+G31+G46+G50+G77+G82+G95+G129+G164+G255+G259+G263+G276+G280+G288+G296+G267+G284+G292+G271</f>
    </nc>
  </rcc>
</revisions>
</file>

<file path=xl/revisions/revisionLog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50" sId="1">
    <oc r="G76">
      <f>100000+3092.78</f>
    </oc>
    <nc r="G76">
      <f>100000+3092.78+8862.1</f>
    </nc>
  </rcc>
  <rcc rId="5651" sId="1">
    <oc r="G204">
      <f>8319+437.8</f>
    </oc>
    <nc r="G204">
      <f>8320+437.8</f>
    </nc>
  </rcc>
  <rrc rId="5652" sId="1" ref="A185:XFD186" action="insertRow"/>
  <rcc rId="5653" sId="1" odxf="1" dxf="1">
    <nc r="A185" t="inlineStr">
      <is>
        <t>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    </is>
    </nc>
    <odxf>
      <font>
        <i val="0"/>
        <name val="Times New Roman"/>
        <family val="1"/>
      </font>
      <alignment horizontal="left"/>
    </odxf>
    <ndxf>
      <font>
        <i/>
        <name val="Times New Roman"/>
        <family val="1"/>
      </font>
      <alignment horizontal="general"/>
    </ndxf>
  </rcc>
  <rcc rId="5654" sId="1" odxf="1" dxf="1">
    <nc r="B185" t="inlineStr">
      <is>
        <t>10201 L0500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C185" start="0" length="0">
    <dxf>
      <font>
        <i/>
        <name val="Times New Roman"/>
        <family val="1"/>
      </font>
    </dxf>
  </rfmt>
  <rcc rId="5655" sId="1" odxf="1" dxf="1">
    <nc r="D185" t="inlineStr">
      <is>
        <t>969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656" sId="1" odxf="1" dxf="1">
    <nc r="E185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657" sId="1" odxf="1" dxf="1">
    <nc r="F185" t="inlineStr">
      <is>
        <t>02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658" sId="1" odxf="1" dxf="1">
    <nc r="G185">
      <f>G186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659" sId="1" odxf="1" dxf="1">
    <nc r="A186" t="inlineStr">
      <is>
        <t>Субсидии бюджетным учреждениям на иные цели</t>
      </is>
    </nc>
    <odxf>
      <font>
        <name val="Times New Roman"/>
        <family val="1"/>
      </font>
      <fill>
        <patternFill patternType="none"/>
      </fill>
    </odxf>
    <ndxf>
      <font>
        <color indexed="8"/>
        <name val="Times New Roman"/>
        <family val="1"/>
      </font>
      <fill>
        <patternFill patternType="solid"/>
      </fill>
    </ndxf>
  </rcc>
  <rcc rId="5660" sId="1">
    <nc r="B186" t="inlineStr">
      <is>
        <t>10201 L0500</t>
      </is>
    </nc>
  </rcc>
  <rcc rId="5661" sId="1" odxf="1" dxf="1">
    <nc r="C186" t="inlineStr">
      <is>
        <t>612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662" sId="1">
    <nc r="D186" t="inlineStr">
      <is>
        <t>969</t>
      </is>
    </nc>
  </rcc>
  <rcc rId="5663" sId="1">
    <nc r="E186" t="inlineStr">
      <is>
        <t>07</t>
      </is>
    </nc>
  </rcc>
  <rcc rId="5664" sId="1">
    <nc r="F186" t="inlineStr">
      <is>
        <t>02</t>
      </is>
    </nc>
  </rcc>
  <rfmt sheetId="1" sqref="H186" start="0" length="0">
    <dxf>
      <fill>
        <patternFill patternType="solid">
          <bgColor rgb="FFFFFF00"/>
        </patternFill>
      </fill>
    </dxf>
  </rfmt>
  <rcc rId="5665" sId="1" numFmtId="4">
    <nc r="G186">
      <v>1750.5</v>
    </nc>
  </rcc>
  <rcc rId="5666" sId="1">
    <oc r="G178">
      <f>G179+G181+G183+G187+G189+G191+G193+G195+G197+G199</f>
    </oc>
    <nc r="G178">
      <f>G179+G181+G183+G187+G189+G191+G193+G195+G197+G199+G185</f>
    </nc>
  </rcc>
</revisions>
</file>

<file path=xl/revisions/revisionLog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67" sId="1" numFmtId="4">
    <oc r="G188">
      <v>31351.9</v>
    </oc>
    <nc r="G188">
      <v>62703.7</v>
    </nc>
  </rcc>
</revisions>
</file>

<file path=xl/revisions/revisionLog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68" sId="1">
    <oc r="G276">
      <f>17551.7</f>
    </oc>
    <nc r="G276">
      <f>17551.7+17.5517</f>
    </nc>
  </rcc>
</revisions>
</file>

<file path=xl/revisions/revisionLog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669" sId="1" ref="A160:XFD163" action="insertRow"/>
  <rcc rId="5670" sId="1" odxf="1" dxf="1">
    <nc r="A160" t="inlineStr">
      <is>
        <t>Подпрограмма «Обеспечение жильем молодых семей»</t>
      </is>
    </nc>
    <odxf>
      <font>
        <b val="0"/>
        <i val="0"/>
        <name val="Times New Roman"/>
        <family val="1"/>
      </font>
      <alignment vertical="top"/>
    </odxf>
    <ndxf>
      <font>
        <b/>
        <i/>
        <name val="Times New Roman"/>
        <family val="1"/>
      </font>
      <alignment vertical="center"/>
    </ndxf>
  </rcc>
  <rcc rId="5671" sId="1" odxf="1" dxf="1">
    <nc r="B160" t="inlineStr">
      <is>
        <t>09500 00000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fmt sheetId="1" sqref="C160" start="0" length="0">
    <dxf>
      <font>
        <b/>
        <i/>
        <name val="Times New Roman"/>
        <family val="1"/>
      </font>
    </dxf>
  </rfmt>
  <rcc rId="5672" sId="1" odxf="1" dxf="1">
    <nc r="D160" t="inlineStr">
      <is>
        <t>975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cc rId="5673" sId="1" odxf="1" dxf="1">
    <nc r="E160" t="inlineStr">
      <is>
        <t>10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cc rId="5674" sId="1" odxf="1" dxf="1">
    <nc r="F160" t="inlineStr">
      <is>
        <t>04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cc rId="5675" sId="1" odxf="1" dxf="1">
    <nc r="G160">
      <f>G161</f>
    </nc>
    <odxf>
      <font>
        <b val="0"/>
        <i val="0"/>
        <name val="Times New Roman"/>
        <family val="1"/>
      </font>
      <alignment wrapText="1"/>
    </odxf>
    <ndxf>
      <font>
        <b/>
        <i/>
        <name val="Times New Roman"/>
        <family val="1"/>
      </font>
      <alignment wrapText="0"/>
    </ndxf>
  </rcc>
  <rcc rId="5676" sId="1" odxf="1" dxf="1">
    <nc r="A161" t="inlineStr">
      <is>
        <t>Основное мероприятие «Обеспечение жильем молодых семей»</t>
      </is>
    </nc>
    <odxf>
      <font>
        <i val="0"/>
        <name val="Times New Roman"/>
        <family val="1"/>
      </font>
      <alignment vertical="top"/>
    </odxf>
    <ndxf>
      <font>
        <i/>
        <name val="Times New Roman"/>
        <family val="1"/>
      </font>
      <alignment vertical="center"/>
    </ndxf>
  </rcc>
  <rcc rId="5677" sId="1" odxf="1" dxf="1">
    <nc r="B161" t="inlineStr">
      <is>
        <t>09501 00000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C161" start="0" length="0">
    <dxf>
      <font>
        <i/>
        <name val="Times New Roman"/>
        <family val="1"/>
      </font>
    </dxf>
  </rfmt>
  <rcc rId="5678" sId="1" odxf="1" dxf="1">
    <nc r="D161" t="inlineStr">
      <is>
        <t>975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679" sId="1" odxf="1" dxf="1">
    <nc r="E161" t="inlineStr">
      <is>
        <t>10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680" sId="1" odxf="1" dxf="1">
    <nc r="F161" t="inlineStr">
      <is>
        <t>04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681" sId="1" odxf="1" dxf="1">
    <nc r="G161">
      <f>G162</f>
    </nc>
    <odxf>
      <font>
        <i val="0"/>
        <name val="Times New Roman"/>
        <family val="1"/>
      </font>
      <alignment wrapText="1"/>
    </odxf>
    <ndxf>
      <font>
        <i/>
        <name val="Times New Roman"/>
        <family val="1"/>
      </font>
      <alignment wrapText="0"/>
    </ndxf>
  </rcc>
  <rcc rId="5682" sId="1" odxf="1" dxf="1">
    <nc r="A162" t="inlineStr">
      <is>
        <t>Софинансирование на предоставление социальных выплат молодым семьям на приобретение (строительство) жилья в рамках основного мероприятия "Обеспечение жильем молодых семей" государственной программы Российской Федерации "Обеспечение доступным и комфортным жильем и коммунальными услугами граждан Российской Федерации" на 2020 год</t>
      </is>
    </nc>
    <odxf>
      <font>
        <i val="0"/>
        <name val="Times New Roman"/>
        <family val="1"/>
      </font>
      <alignment vertical="top"/>
    </odxf>
    <ndxf>
      <font>
        <i/>
        <name val="Times New Roman"/>
        <family val="1"/>
      </font>
      <alignment vertical="center"/>
    </ndxf>
  </rcc>
  <rcc rId="5683" sId="1" odxf="1" dxf="1">
    <nc r="B162" t="inlineStr">
      <is>
        <t>09501 L4970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C162" start="0" length="0">
    <dxf>
      <font>
        <i/>
        <name val="Times New Roman"/>
        <family val="1"/>
      </font>
    </dxf>
  </rfmt>
  <rcc rId="5684" sId="1" odxf="1" dxf="1">
    <nc r="D162" t="inlineStr">
      <is>
        <t>975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685" sId="1" odxf="1" dxf="1">
    <nc r="E162" t="inlineStr">
      <is>
        <t>10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686" sId="1" odxf="1" dxf="1">
    <nc r="F162" t="inlineStr">
      <is>
        <t>04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687" sId="1" odxf="1" dxf="1">
    <nc r="G162">
      <f>G163</f>
    </nc>
    <odxf>
      <font>
        <i val="0"/>
        <name val="Times New Roman"/>
        <family val="1"/>
      </font>
      <alignment wrapText="1"/>
    </odxf>
    <ndxf>
      <font>
        <i/>
        <name val="Times New Roman"/>
        <family val="1"/>
      </font>
      <alignment wrapText="0"/>
    </ndxf>
  </rcc>
  <rcc rId="5688" sId="1" odxf="1" dxf="1">
    <nc r="A163" t="inlineStr">
      <is>
        <t>Субсидии гражданам на приобретение жилья</t>
      </is>
    </nc>
    <odxf>
      <alignment vertical="top"/>
    </odxf>
    <ndxf>
      <alignment vertical="center"/>
    </ndxf>
  </rcc>
  <rcc rId="5689" sId="1">
    <nc r="B163" t="inlineStr">
      <is>
        <t>09501 L4970</t>
      </is>
    </nc>
  </rcc>
  <rcc rId="5690" sId="1">
    <nc r="C163" t="inlineStr">
      <is>
        <t>322</t>
      </is>
    </nc>
  </rcc>
  <rcc rId="5691" sId="1">
    <nc r="D163" t="inlineStr">
      <is>
        <t>975</t>
      </is>
    </nc>
  </rcc>
  <rcc rId="5692" sId="1">
    <nc r="E163" t="inlineStr">
      <is>
        <t>10</t>
      </is>
    </nc>
  </rcc>
  <rcc rId="5693" sId="1">
    <nc r="F163" t="inlineStr">
      <is>
        <t>04</t>
      </is>
    </nc>
  </rcc>
  <rfmt sheetId="1" sqref="G163" start="0" length="0">
    <dxf>
      <alignment wrapText="0"/>
    </dxf>
  </rfmt>
  <rcc rId="5694" sId="1" numFmtId="4">
    <nc r="G163">
      <f>1367.5+524.32788</f>
    </nc>
  </rcc>
  <rcc rId="5695" sId="1">
    <oc r="G129">
      <f>G130+G136+G141+G147+G164</f>
    </oc>
    <nc r="G129">
      <f>G130+G136+G141+G147+G164+G160</f>
    </nc>
  </rcc>
</revisions>
</file>

<file path=xl/revisions/revisionLog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96" sId="1" numFmtId="4">
    <oc r="G305">
      <v>16327.6</v>
    </oc>
    <nc r="G305">
      <v>8886.66</v>
    </nc>
  </rcc>
  <rrc rId="5697" sId="1" ref="A86:XFD88" action="insertRow"/>
  <rfmt sheetId="1" sqref="A86" start="0" length="0">
    <dxf>
      <font>
        <i/>
        <name val="Times New Roman"/>
        <family val="1"/>
      </font>
    </dxf>
  </rfmt>
  <rfmt sheetId="1" sqref="B86" start="0" length="0">
    <dxf>
      <font>
        <i/>
        <name val="Times New Roman"/>
        <family val="1"/>
      </font>
    </dxf>
  </rfmt>
  <rfmt sheetId="1" sqref="D86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E86" start="0" length="0">
    <dxf>
      <font>
        <i/>
        <name val="Times New Roman"/>
        <family val="1"/>
      </font>
    </dxf>
  </rfmt>
  <rfmt sheetId="1" sqref="F86" start="0" length="0">
    <dxf>
      <font>
        <i/>
        <name val="Times New Roman"/>
        <family val="1"/>
      </font>
    </dxf>
  </rfmt>
  <rfmt sheetId="1" sqref="G86" start="0" length="0">
    <dxf>
      <font>
        <i/>
        <name val="Times New Roman"/>
        <family val="1"/>
      </font>
      <alignment wrapText="1"/>
    </dxf>
  </rfmt>
  <rfmt sheetId="1" sqref="H86" start="0" length="0">
    <dxf>
      <font>
        <b/>
        <name val="Times New Roman CYR"/>
        <family val="1"/>
      </font>
      <fill>
        <patternFill patternType="none">
          <bgColor indexed="65"/>
        </patternFill>
      </fill>
    </dxf>
  </rfmt>
  <rfmt sheetId="1" sqref="A86:XFD86" start="0" length="0">
    <dxf>
      <font>
        <b/>
        <name val="Times New Roman CYR"/>
        <family val="1"/>
      </font>
      <fill>
        <patternFill patternType="none">
          <bgColor indexed="65"/>
        </patternFill>
      </fill>
    </dxf>
  </rfmt>
  <rfmt sheetId="1" sqref="A87" start="0" length="0">
    <dxf>
      <font>
        <i/>
        <name val="Times New Roman"/>
        <family val="1"/>
      </font>
      <fill>
        <patternFill patternType="solid">
          <bgColor theme="0"/>
        </patternFill>
      </fill>
      <alignment horizontal="general"/>
    </dxf>
  </rfmt>
  <rfmt sheetId="1" sqref="B87" start="0" length="0">
    <dxf>
      <font>
        <i/>
        <name val="Times New Roman"/>
        <family val="1"/>
      </font>
    </dxf>
  </rfmt>
  <rfmt sheetId="1" sqref="C87" start="0" length="0">
    <dxf>
      <font>
        <i/>
        <name val="Times New Roman"/>
        <family val="1"/>
      </font>
    </dxf>
  </rfmt>
  <rfmt sheetId="1" sqref="D87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E87" start="0" length="0">
    <dxf>
      <font>
        <i/>
        <name val="Times New Roman"/>
        <family val="1"/>
      </font>
    </dxf>
  </rfmt>
  <rfmt sheetId="1" sqref="F87" start="0" length="0">
    <dxf>
      <font>
        <i/>
        <name val="Times New Roman"/>
        <family val="1"/>
      </font>
    </dxf>
  </rfmt>
  <rfmt sheetId="1" sqref="G87" start="0" length="0">
    <dxf>
      <font>
        <i/>
        <name val="Times New Roman"/>
        <family val="1"/>
      </font>
      <alignment wrapText="1"/>
    </dxf>
  </rfmt>
  <rfmt sheetId="1" sqref="H87" start="0" length="0">
    <dxf>
      <font>
        <b/>
        <name val="Times New Roman CYR"/>
        <family val="1"/>
      </font>
      <fill>
        <patternFill patternType="none">
          <bgColor indexed="65"/>
        </patternFill>
      </fill>
    </dxf>
  </rfmt>
  <rfmt sheetId="1" sqref="A87:XFD87" start="0" length="0">
    <dxf>
      <font>
        <b/>
        <name val="Times New Roman CYR"/>
        <family val="1"/>
      </font>
      <fill>
        <patternFill patternType="none">
          <bgColor indexed="65"/>
        </patternFill>
      </fill>
    </dxf>
  </rfmt>
  <rfmt sheetId="1" sqref="A88" start="0" length="0">
    <dxf>
      <fill>
        <patternFill patternType="solid">
          <bgColor theme="0"/>
        </patternFill>
      </fill>
      <alignment horizontal="general"/>
    </dxf>
  </rfmt>
  <rfmt sheetId="1" sqref="D88" start="0" length="0">
    <dxf>
      <fill>
        <patternFill patternType="none">
          <bgColor indexed="65"/>
        </patternFill>
      </fill>
    </dxf>
  </rfmt>
  <rfmt sheetId="1" sqref="G88" start="0" length="0">
    <dxf>
      <alignment wrapText="1"/>
    </dxf>
  </rfmt>
  <rfmt sheetId="1" sqref="H88" start="0" length="0">
    <dxf>
      <font>
        <b/>
        <name val="Times New Roman CYR"/>
        <family val="1"/>
      </font>
      <fill>
        <patternFill patternType="none">
          <bgColor indexed="65"/>
        </patternFill>
      </fill>
    </dxf>
  </rfmt>
  <rfmt sheetId="1" sqref="A88:XFD88" start="0" length="0">
    <dxf>
      <font>
        <b/>
        <name val="Times New Roman CYR"/>
        <family val="1"/>
      </font>
      <fill>
        <patternFill patternType="none">
          <bgColor indexed="65"/>
        </patternFill>
      </fill>
    </dxf>
  </rfmt>
  <rcc rId="5698" sId="1" odxf="1" dxf="1">
    <nc r="A86" t="inlineStr">
      <is>
        <t>Основное мероприятие "Реализация мероприятий по строительству жилья, предоставляемого по договору найма жилого помещения"</t>
      </is>
    </nc>
    <ndxf>
      <fill>
        <patternFill patternType="solid">
          <bgColor theme="0"/>
        </patternFill>
      </fill>
      <alignment horizontal="general" vertical="center"/>
    </ndxf>
  </rcc>
  <rcc rId="5699" sId="1" odxf="1" dxf="1">
    <nc r="A87" t="inlineStr">
      <is>
        <t>Обеспечение комплексного развития сельских территорий</t>
      </is>
    </nc>
    <ndxf>
      <alignment vertical="center"/>
    </ndxf>
  </rcc>
  <rcc rId="5700" sId="1" odxf="1" dxf="1">
    <nc r="A88" t="inlineStr">
      <is>
        <t>Прочие мероприятия , связанные с выполнением обязательств ОМСУ</t>
      </is>
    </nc>
    <ndxf>
      <fill>
        <patternFill patternType="none">
          <bgColor indexed="65"/>
        </patternFill>
      </fill>
    </ndxf>
  </rcc>
  <rcc rId="5701" sId="1">
    <nc r="B86" t="inlineStr">
      <is>
        <t>06020 00000</t>
      </is>
    </nc>
  </rcc>
  <rfmt sheetId="1" sqref="C86" start="0" length="0">
    <dxf>
      <font>
        <i/>
        <name val="Times New Roman"/>
        <family val="1"/>
      </font>
    </dxf>
  </rfmt>
  <rcc rId="5702" sId="1">
    <nc r="B87" t="inlineStr">
      <is>
        <t>06020 L5760</t>
      </is>
    </nc>
  </rcc>
  <rfmt sheetId="1" sqref="C87" start="0" length="0">
    <dxf>
      <font>
        <b/>
        <name val="Times New Roman"/>
        <family val="1"/>
      </font>
    </dxf>
  </rfmt>
  <rcc rId="5703" sId="1">
    <nc r="B88" t="inlineStr">
      <is>
        <t>06020 L5760</t>
      </is>
    </nc>
  </rcc>
  <rcc rId="5704" sId="1">
    <nc r="C88" t="inlineStr">
      <is>
        <t>244</t>
      </is>
    </nc>
  </rcc>
  <rcc rId="5705" sId="1" odxf="1" dxf="1">
    <nc r="D86" t="inlineStr">
      <is>
        <t>977</t>
      </is>
    </nc>
    <ndxf>
      <fill>
        <patternFill patternType="solid">
          <bgColor theme="0"/>
        </patternFill>
      </fill>
    </ndxf>
  </rcc>
  <rcc rId="5706" sId="1">
    <nc r="E86" t="inlineStr">
      <is>
        <t>10</t>
      </is>
    </nc>
  </rcc>
  <rcc rId="5707" sId="1">
    <nc r="F86" t="inlineStr">
      <is>
        <t>03</t>
      </is>
    </nc>
  </rcc>
  <rcc rId="5708" sId="1" odxf="1" dxf="1">
    <nc r="D87" t="inlineStr">
      <is>
        <t>977</t>
      </is>
    </nc>
    <ndxf>
      <fill>
        <patternFill patternType="solid">
          <bgColor theme="0"/>
        </patternFill>
      </fill>
    </ndxf>
  </rcc>
  <rcc rId="5709" sId="1">
    <nc r="E87" t="inlineStr">
      <is>
        <t>10</t>
      </is>
    </nc>
  </rcc>
  <rcc rId="5710" sId="1">
    <nc r="F87" t="inlineStr">
      <is>
        <t>03</t>
      </is>
    </nc>
  </rcc>
  <rcc rId="5711" sId="1" odxf="1" dxf="1">
    <nc r="D88" t="inlineStr">
      <is>
        <t>977</t>
      </is>
    </nc>
    <ndxf>
      <fill>
        <patternFill patternType="solid">
          <bgColor theme="0"/>
        </patternFill>
      </fill>
    </ndxf>
  </rcc>
  <rcc rId="5712" sId="1">
    <nc r="E88" t="inlineStr">
      <is>
        <t>10</t>
      </is>
    </nc>
  </rcc>
  <rcc rId="5713" sId="1">
    <nc r="F88" t="inlineStr">
      <is>
        <t>03</t>
      </is>
    </nc>
  </rcc>
  <rcc rId="5714" sId="1">
    <nc r="G86">
      <f>G87</f>
    </nc>
  </rcc>
  <rcc rId="5715" sId="1" odxf="1" dxf="1">
    <nc r="G87">
      <f>G88</f>
    </nc>
    <ndxf>
      <fill>
        <patternFill>
          <bgColor rgb="FF92D050"/>
        </patternFill>
      </fill>
    </ndxf>
  </rcc>
  <rcc rId="5716" sId="1" numFmtId="4">
    <nc r="G88">
      <f>9466.1+127.9224</f>
    </nc>
  </rcc>
  <rfmt sheetId="1" sqref="G87">
    <dxf>
      <fill>
        <patternFill>
          <bgColor theme="0"/>
        </patternFill>
      </fill>
    </dxf>
  </rfmt>
  <rcc rId="5717" sId="1">
    <oc r="G82">
      <f>G83+G92+G95+G89</f>
    </oc>
    <nc r="G82">
      <f>G83+G92+G95+G89+G86</f>
    </nc>
  </rcc>
</revisions>
</file>

<file path=xl/revisions/revisionLog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18" sId="1" numFmtId="4">
    <oc r="G311">
      <v>1471035.6283199999</v>
    </oc>
    <nc r="G311">
      <v>1541000.84931</v>
    </nc>
  </rcc>
</revisions>
</file>

<file path=xl/revisions/revisionLog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719" sId="1" ref="A46:XFD49" action="insertRow"/>
  <rcc rId="5720" sId="1" odxf="1" dxf="1">
    <nc r="A46" t="inlineStr">
      <is>
        <t>Подпрограмма «Управление муниципальным долгом»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cc rId="5721" sId="1" odxf="1" dxf="1">
    <nc r="B46" t="inlineStr">
      <is>
        <t>02300 00000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cc rId="5722" sId="1" odxf="1" dxf="1" numFmtId="30">
    <nc r="D46">
      <v>970</v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cc rId="5723" sId="1" odxf="1" dxf="1">
    <nc r="E46" t="inlineStr">
      <is>
        <t>13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cc rId="5724" sId="1" odxf="1" dxf="1">
    <nc r="F46" t="inlineStr">
      <is>
        <t>01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cc rId="5725" sId="1" odxf="1" dxf="1">
    <nc r="G46">
      <f>G47</f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5726" sId="1" odxf="1" dxf="1">
    <nc r="A47" t="inlineStr">
      <is>
        <t>Основное мероприятие "Обслуживание муниципального долга"</t>
      </is>
    </nc>
    <odxf>
      <font>
        <i val="0"/>
        <name val="Times New Roman"/>
        <family val="1"/>
      </font>
      <fill>
        <patternFill patternType="none"/>
      </fill>
      <alignment horizontal="general" vertical="top"/>
      <border outline="0">
        <left/>
        <right/>
        <top/>
        <bottom/>
      </border>
    </odxf>
    <ndxf>
      <font>
        <i/>
        <color indexed="8"/>
        <name val="Times New Roman"/>
        <family val="1"/>
      </font>
      <fill>
        <patternFill patternType="solid"/>
      </fill>
      <alignment horizontal="left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727" sId="1" odxf="1" dxf="1">
    <nc r="B47" t="inlineStr">
      <is>
        <t>02301 00000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C47" start="0" length="0">
    <dxf>
      <font>
        <i/>
        <name val="Times New Roman"/>
        <family val="1"/>
      </font>
    </dxf>
  </rfmt>
  <rcc rId="5728" sId="1" odxf="1" dxf="1" numFmtId="30">
    <nc r="D47">
      <v>970</v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729" sId="1" odxf="1" dxf="1">
    <nc r="E47" t="inlineStr">
      <is>
        <t>13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730" sId="1" odxf="1" dxf="1">
    <nc r="F47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731" sId="1" odxf="1" dxf="1">
    <nc r="G47">
      <f>G48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732" sId="1" odxf="1" dxf="1">
    <nc r="A48" t="inlineStr">
      <is>
        <t>Процентные платежи по муниципальному долгу</t>
      </is>
    </nc>
    <odxf>
      <font>
        <i val="0"/>
        <name val="Times New Roman"/>
        <family val="1"/>
      </font>
      <fill>
        <patternFill patternType="none"/>
      </fill>
      <alignment horizontal="general" vertical="top"/>
      <border outline="0">
        <left/>
        <right/>
        <top/>
        <bottom/>
      </border>
    </odxf>
    <ndxf>
      <font>
        <i/>
        <color indexed="8"/>
        <name val="Times New Roman"/>
        <family val="1"/>
      </font>
      <fill>
        <patternFill patternType="solid"/>
      </fill>
      <alignment horizontal="left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733" sId="1" odxf="1" dxf="1">
    <nc r="B48" t="inlineStr">
      <is>
        <t>02301 87010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C48" start="0" length="0">
    <dxf>
      <font>
        <i/>
        <name val="Times New Roman"/>
        <family val="1"/>
      </font>
    </dxf>
  </rfmt>
  <rcc rId="5734" sId="1" odxf="1" dxf="1" numFmtId="30">
    <nc r="D48">
      <v>970</v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735" sId="1" odxf="1" dxf="1">
    <nc r="E48" t="inlineStr">
      <is>
        <t>13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736" sId="1" odxf="1" dxf="1">
    <nc r="F48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737" sId="1" odxf="1" dxf="1">
    <nc r="G48">
      <f>G49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738" sId="1" odxf="1" dxf="1">
    <nc r="A49" t="inlineStr">
      <is>
        <t>Обслуживание муниципального долга</t>
      </is>
    </nc>
    <odxf>
      <alignment vertical="top" wrapText="1"/>
      <border outline="0">
        <left/>
        <right/>
        <top/>
        <bottom/>
      </border>
    </odxf>
    <ndxf>
      <alignment vertical="bottom" wrapText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739" sId="1">
    <nc r="B49" t="inlineStr">
      <is>
        <t>02301 87010</t>
      </is>
    </nc>
  </rcc>
  <rcc rId="5740" sId="1">
    <nc r="C49" t="inlineStr">
      <is>
        <t>730</t>
      </is>
    </nc>
  </rcc>
  <rcc rId="5741" sId="1" odxf="1" dxf="1" numFmtId="30">
    <nc r="D49">
      <v>970</v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742" sId="1" odxf="1" dxf="1">
    <nc r="E49" t="inlineStr">
      <is>
        <t>13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743" sId="1" odxf="1" dxf="1">
    <nc r="F49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5744" sId="1" numFmtId="4">
    <nc r="G49">
      <v>3.6590099999999999</v>
    </nc>
  </rcc>
  <rcc rId="5745" sId="1">
    <oc r="G31">
      <f>G32+G40</f>
    </oc>
    <nc r="G31">
      <f>G32+G40+G46</f>
    </nc>
  </rcc>
</revisions>
</file>

<file path=xl/revisions/revisionLog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46" sId="1" numFmtId="4">
    <oc r="G304">
      <v>360</v>
    </oc>
    <nc r="G304">
      <f>360+804.5</f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191" sId="1" ref="A121:XFD121" action="insertRow"/>
  <rcc rId="4192" sId="1">
    <nc r="A121" t="inlineStr">
      <is>
        <t>Иные межбюджетные трансферты</t>
      </is>
    </nc>
  </rcc>
  <rcc rId="4193" sId="1">
    <nc r="B121" t="inlineStr">
      <is>
        <t>04304 S21Д0</t>
      </is>
    </nc>
  </rcc>
  <rcc rId="4194" sId="1">
    <nc r="C121" t="inlineStr">
      <is>
        <t>540</t>
      </is>
    </nc>
  </rcc>
  <rcc rId="4195" sId="1">
    <nc r="D121" t="inlineStr">
      <is>
        <t>971</t>
      </is>
    </nc>
  </rcc>
  <rcc rId="4196" sId="1">
    <nc r="E121" t="inlineStr">
      <is>
        <t>04</t>
      </is>
    </nc>
  </rcc>
  <rrc rId="4197" sId="1" ref="A121:XFD121" action="deleteRow">
    <rfmt sheetId="1" xfDxf="1" sqref="A121:XFD121" start="0" length="0">
      <dxf>
        <font>
          <b/>
          <name val="Times New Roman CYR"/>
          <family val="1"/>
        </font>
        <alignment wrapText="1"/>
      </dxf>
    </rfmt>
    <rcc rId="0" sId="1" dxf="1">
      <nc r="A121" t="inlineStr">
        <is>
          <t>Иные межбюджетные трансферты</t>
        </is>
      </nc>
      <ndxf>
        <font>
          <b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21" t="inlineStr">
        <is>
          <t>04304 S21Д0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1" t="inlineStr">
        <is>
          <t>540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21" t="inlineStr">
        <is>
          <t>971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21" t="inlineStr">
        <is>
          <t>04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21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21" start="0" length="0">
      <dxf>
        <font>
          <b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4198" sId="1">
    <oc r="A118" t="inlineStr">
      <is>
        <t>Прочие закупки товаров, работ и услуг для государственных (муниципальных) нужд</t>
      </is>
    </oc>
    <nc r="A118" t="inlineStr">
      <is>
        <t>Иные межбюджетные трансферты</t>
      </is>
    </nc>
  </rcc>
  <rcc rId="4199" sId="1">
    <oc r="C118" t="inlineStr">
      <is>
        <t>244</t>
      </is>
    </oc>
    <nc r="C118" t="inlineStr">
      <is>
        <t>540</t>
      </is>
    </nc>
  </rcc>
  <rfmt sheetId="1" sqref="G212" start="0" length="2147483647">
    <dxf>
      <font>
        <i val="0"/>
      </font>
    </dxf>
  </rfmt>
  <rcc rId="4200" sId="1" numFmtId="4">
    <oc r="G263">
      <v>36226.134689999999</v>
    </oc>
    <nc r="G263">
      <v>38065.214169999999</v>
    </nc>
  </rcc>
  <rrc rId="4201" sId="1" ref="A266:XFD266" action="insertRow"/>
  <rrc rId="4202" sId="1" ref="A266:XFD266" action="insertRow"/>
  <rcc rId="4203" sId="1">
    <nc r="A267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</rcc>
  <rrc rId="4204" sId="1" ref="A266:XFD266" action="insertRow"/>
  <rcc rId="4205" sId="1">
    <nc r="C268" t="inlineStr">
      <is>
        <t>611</t>
      </is>
    </nc>
  </rcc>
  <rcc rId="4206" sId="1">
    <nc r="D268" t="inlineStr">
      <is>
        <t>969</t>
      </is>
    </nc>
  </rcc>
  <rcc rId="4207" sId="1">
    <nc r="E268" t="inlineStr">
      <is>
        <t>07</t>
      </is>
    </nc>
  </rcc>
  <rcc rId="4208" sId="1">
    <nc r="F268" t="inlineStr">
      <is>
        <t>01</t>
      </is>
    </nc>
  </rcc>
  <rcc rId="4209" sId="1">
    <nc r="B268" t="inlineStr">
      <is>
        <t>10101 S2B60</t>
      </is>
    </nc>
  </rcc>
  <rcc rId="4210" sId="1" numFmtId="4">
    <nc r="G268">
      <v>38193.5</v>
    </nc>
  </rcc>
  <rcc rId="4211" sId="1">
    <nc r="B267" t="inlineStr">
      <is>
        <t>10101 S2B60</t>
      </is>
    </nc>
  </rcc>
  <rcc rId="4212" sId="1">
    <nc r="D267" t="inlineStr">
      <is>
        <t>969</t>
      </is>
    </nc>
  </rcc>
  <rcc rId="4213" sId="1">
    <nc r="E267" t="inlineStr">
      <is>
        <t>07</t>
      </is>
    </nc>
  </rcc>
  <rcc rId="4214" sId="1">
    <nc r="F267" t="inlineStr">
      <is>
        <t>01</t>
      </is>
    </nc>
  </rcc>
  <rcc rId="4215" sId="1">
    <nc r="G267">
      <f>G268</f>
    </nc>
  </rcc>
  <rcc rId="4216" sId="1">
    <nc r="A267" t="inlineStr">
      <is>
        <t>Обеспечение сбалансированности местных бюджетов по социально значимым и первоочередным расходам</t>
      </is>
    </nc>
  </rcc>
  <rfmt sheetId="1" sqref="A267:XFD267" start="0" length="2147483647">
    <dxf>
      <font>
        <i/>
      </font>
    </dxf>
  </rfmt>
  <rrc rId="4217" sId="1" ref="A266:XFD266" action="deleteRow">
    <rfmt sheetId="1" xfDxf="1" sqref="A266:XFD266" start="0" length="0">
      <dxf>
        <font>
          <name val="Times New Roman CYR"/>
          <family val="1"/>
        </font>
        <alignment wrapText="1"/>
      </dxf>
    </rfmt>
    <rfmt sheetId="1" sqref="A266" start="0" length="0">
      <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6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6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6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6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6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66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4218" sId="1">
    <oc r="G257">
      <f>G258+G262+G260+G264</f>
    </oc>
    <nc r="G257">
      <f>G258+G262+G260+G264+G266</f>
    </nc>
  </rcc>
  <rcc rId="4219" sId="1" numFmtId="4">
    <oc r="G335">
      <v>2146.2424299999998</v>
    </oc>
    <nc r="G335">
      <v>3739.1750299999999</v>
    </nc>
  </rcc>
</revisions>
</file>

<file path=xl/revisions/revisionLog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47" sId="1">
    <oc r="G304">
      <f>360+804.5</f>
    </oc>
    <nc r="G304">
      <f>360+802.4</f>
    </nc>
  </rcc>
</revisions>
</file>

<file path=xl/revisions/revisionLog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48" sId="1" numFmtId="4">
    <oc r="G63">
      <v>65</v>
    </oc>
    <nc r="G63">
      <v>62</v>
    </nc>
  </rcc>
  <rcc rId="5749" sId="1" numFmtId="4">
    <oc r="G89">
      <v>100</v>
    </oc>
    <nc r="G89">
      <v>50</v>
    </nc>
  </rcc>
  <rcc rId="5750" sId="1">
    <oc r="G75">
      <f>17764.6-3092.78-22.08-997.79</f>
    </oc>
    <nc r="G75">
      <f>17764.6-3092.78-22.08-997.79-274.09</f>
    </nc>
  </rcc>
  <rcc rId="5751" sId="1">
    <oc r="G80">
      <f>100000+3092.78+8862.1</f>
    </oc>
    <nc r="G80">
      <f>100000+3092.78+8862.1+274.09</f>
    </nc>
  </rcc>
</revisions>
</file>

<file path=xl/revisions/revisionLog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52" sId="1">
    <oc r="G185">
      <f>42236</f>
    </oc>
    <nc r="G185">
      <f>42236-2500</f>
    </nc>
  </rcc>
</revisions>
</file>

<file path=xl/revisions/revisionLog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53" sId="1">
    <oc r="G217">
      <f>8320+437.8</f>
    </oc>
    <nc r="G217">
      <f>8320+437.89511</f>
    </nc>
  </rcc>
  <rcc rId="5754" sId="1" numFmtId="4">
    <oc r="G214">
      <v>374.4</v>
    </oc>
    <nc r="G214">
      <v>750</v>
    </nc>
  </rcc>
  <rcc rId="5755" sId="1" numFmtId="4">
    <oc r="G195">
      <v>90926.8</v>
    </oc>
    <nc r="G195">
      <f>88550.5+0.00489</f>
    </nc>
  </rcc>
</revisions>
</file>

<file path=xl/revisions/revisionLog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56" sId="1">
    <oc r="G201">
      <f>28827.2+291.2+1347.7</f>
    </oc>
    <nc r="G201">
      <f>28827.2+291.2+1347.7+13.6</f>
    </nc>
  </rcc>
</revisions>
</file>

<file path=xl/revisions/revisionLog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57" sId="1" numFmtId="4">
    <oc r="G267">
      <v>98</v>
    </oc>
    <nc r="G267">
      <v>200</v>
    </nc>
  </rcc>
  <rcc rId="5758" sId="1" numFmtId="4">
    <oc r="G39">
      <v>500</v>
    </oc>
    <nc r="G39">
      <f>500+0.04099</f>
    </nc>
  </rcc>
</revisions>
</file>

<file path=xl/revisions/revisionLog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59" sId="1">
    <nc r="I315">
      <v>1369839.4343999999</v>
    </nc>
  </rcc>
  <rcc rId="5760" sId="1" odxf="1" dxf="1">
    <nc r="I317">
      <f>G313-G301-G268-G136-G102</f>
    </nc>
    <odxf>
      <numFmt numFmtId="0" formatCode="General"/>
    </odxf>
    <ndxf>
      <numFmt numFmtId="165" formatCode="0.00000"/>
    </ndxf>
  </rcc>
  <rcc rId="5761" sId="1" odxf="1" dxf="1">
    <nc r="I319">
      <f>I315-I317</f>
    </nc>
    <odxf>
      <numFmt numFmtId="0" formatCode="General"/>
    </odxf>
    <ndxf>
      <numFmt numFmtId="165" formatCode="0.00000"/>
    </ndxf>
  </rcc>
  <rcc rId="5762" sId="1">
    <nc r="G288">
      <f>17551.7+17.552</f>
    </nc>
  </rcc>
  <rcc rId="5763" sId="1">
    <oc r="G287">
      <f>17551.7+17.5517</f>
    </oc>
    <nc r="G287"/>
  </rcc>
  <rrc rId="5764" sId="1" ref="A287:XFD287" action="deleteRow">
    <undo index="65535" exp="area" dr="G287:G288" r="G286" sId="1"/>
    <rfmt sheetId="1" xfDxf="1" sqref="A287:XFD287" start="0" length="0">
      <dxf>
        <font>
          <name val="Times New Roman CYR"/>
          <family val="1"/>
        </font>
        <alignment wrapText="1"/>
      </dxf>
    </rfmt>
    <rcc rId="0" sId="1" dxf="1">
      <nc r="A287" t="inlineStr">
        <is>
          <t>Прочая закупка товаров, работ и услуг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87" t="inlineStr">
        <is>
          <t>160F2 55550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87">
        <v>244</v>
      </nc>
      <ndxf>
        <font>
          <name val="Times New Roman"/>
          <family val="1"/>
        </font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87" t="inlineStr">
        <is>
          <t>977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87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87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87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5765" sId="1">
    <oc r="G286">
      <f>SUM(G287:G287)</f>
    </oc>
    <nc r="G286">
      <f>SUM(G287:G287)</f>
    </nc>
  </rcc>
  <rcc rId="5766" sId="1">
    <oc r="G195">
      <f>88550.5+0.00489</f>
    </oc>
    <nc r="G195">
      <f>88550.5+0.00489</f>
    </nc>
  </rcc>
  <rcc rId="5767" sId="1">
    <oc r="G253">
      <f>5565.9-2.81168+100</f>
    </oc>
    <nc r="G253">
      <f>5565.9+100</f>
    </nc>
  </rcc>
  <rcv guid="{22CCFE3F-1FC6-45E5-81E4-247A6159C49A}" action="delete"/>
  <rdn rId="0" localSheetId="1" customView="1" name="Z_22CCFE3F_1FC6_45E5_81E4_247A6159C49A_.wvu.PrintArea" hidden="1" oldHidden="1">
    <formula>Муниц.программы!$A$1:$G$312</formula>
    <oldFormula>Муниц.программы!$A$1:$G$312</oldFormula>
  </rdn>
  <rdn rId="0" localSheetId="1" customView="1" name="Z_22CCFE3F_1FC6_45E5_81E4_247A6159C49A_.wvu.FilterData" hidden="1" oldHidden="1">
    <formula>Муниц.программы!$A$14:$G$337</formula>
    <oldFormula>Муниц.программы!$A$14:$G$337</oldFormula>
  </rdn>
  <rcv guid="{22CCFE3F-1FC6-45E5-81E4-247A6159C49A}" action="add"/>
</revisions>
</file>

<file path=xl/revisions/revisionLog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70" sId="1" numFmtId="4">
    <oc r="G211">
      <v>4382.3999999999996</v>
    </oc>
    <nc r="G211">
      <v>4395.6000000000004</v>
    </nc>
  </rcc>
</revisions>
</file>

<file path=xl/revisions/revisionLog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71" sId="1">
    <oc r="G75">
      <f>17764.6-3092.78-22.08-997.79-274.09</f>
    </oc>
    <nc r="G75">
      <f>17764.6-3092.78-22.08-997.79-274.09+1947.46</f>
    </nc>
  </rcc>
</revisions>
</file>

<file path=xl/revisions/revisionLog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72" sId="1">
    <oc r="I314">
      <v>1369839.4343999999</v>
    </oc>
    <nc r="I314">
      <f>1369839.4344+1947.46</f>
    </nc>
  </rc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8">
  <userInfo guid="{20CAC57B-1E8C-442B-B5EF-BA45056225ED}" name="Пользователь" id="-1702001346" dateTime="2023-03-14T15:35:39"/>
  <userInfo guid="{E0FB003E-544C-41F1-8BD3-6F56D613C3C8}" name="Пользователь" id="-1702000542" dateTime="2024-12-12T09:05:51"/>
  <userInfo guid="{2F2CEEB9-E7BB-4D1F-9095-A6246FAFDFFA}" name="Светлана В. Ботоева" id="-461978486" dateTime="2025-01-09T08:42:27"/>
  <userInfo guid="{ED49030D-3FDB-4B6A-A7B3-7A43E0CE25ED}" name="БутытоваСГ" id="-555018534" dateTime="2025-02-20T15:53:03"/>
  <userInfo guid="{A4AB634C-2016-4DF6-8E25-2B77A7EFBD46}" name="БутытоваСГ" id="-554965618" dateTime="2025-02-20T16:42:07"/>
  <userInfo guid="{A4AB634C-2016-4DF6-8E25-2B77A7EFBD46}" name="БутытоваСГ" id="-555012220" dateTime="2025-02-21T10:29:31"/>
  <userInfo guid="{A4AB634C-2016-4DF6-8E25-2B77A7EFBD46}" name="БутытоваСГ" id="-554974170" dateTime="2025-02-21T10:57:08"/>
  <userInfo guid="{24C7894E-3B01-4D70-8CEB-080ED99384A0}" name="Ольга Владимировна" id="-1905016172" dateTime="2025-06-03T14:16:03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I407"/>
  <sheetViews>
    <sheetView tabSelected="1" view="pageBreakPreview" zoomScaleNormal="100" zoomScaleSheetLayoutView="100" workbookViewId="0">
      <selection activeCell="G26" sqref="G26"/>
    </sheetView>
  </sheetViews>
  <sheetFormatPr defaultRowHeight="12.75" x14ac:dyDescent="0.2"/>
  <cols>
    <col min="1" max="1" width="50.140625" style="1" customWidth="1"/>
    <col min="2" max="2" width="16" style="1" customWidth="1"/>
    <col min="3" max="3" width="9.7109375" style="1" customWidth="1"/>
    <col min="4" max="4" width="5.7109375" style="1" customWidth="1"/>
    <col min="5" max="5" width="6" style="1" customWidth="1"/>
    <col min="6" max="6" width="5.7109375" style="1" customWidth="1"/>
    <col min="7" max="7" width="24.28515625" style="1" customWidth="1"/>
    <col min="8" max="8" width="9.140625" style="1"/>
    <col min="9" max="9" width="16.28515625" style="1" customWidth="1"/>
    <col min="10" max="16384" width="9.140625" style="1"/>
  </cols>
  <sheetData>
    <row r="1" spans="1:7" x14ac:dyDescent="0.2">
      <c r="G1" s="3" t="s">
        <v>478</v>
      </c>
    </row>
    <row r="2" spans="1:7" x14ac:dyDescent="0.2">
      <c r="G2" s="3" t="s">
        <v>407</v>
      </c>
    </row>
    <row r="3" spans="1:7" x14ac:dyDescent="0.2">
      <c r="G3" s="3" t="s">
        <v>479</v>
      </c>
    </row>
    <row r="5" spans="1:7" ht="12.75" customHeight="1" x14ac:dyDescent="0.2">
      <c r="A5" s="30"/>
      <c r="B5" s="30"/>
      <c r="C5" s="30"/>
      <c r="D5" s="30"/>
      <c r="E5" s="30"/>
      <c r="F5" s="62"/>
      <c r="G5" s="3" t="s">
        <v>290</v>
      </c>
    </row>
    <row r="6" spans="1:7" ht="12.75" customHeight="1" x14ac:dyDescent="0.2">
      <c r="A6" s="30"/>
      <c r="B6" s="30"/>
      <c r="C6" s="30"/>
      <c r="D6" s="30"/>
      <c r="E6" s="30"/>
      <c r="F6" s="62"/>
      <c r="G6" s="3" t="s">
        <v>164</v>
      </c>
    </row>
    <row r="7" spans="1:7" ht="12.75" customHeight="1" x14ac:dyDescent="0.2">
      <c r="A7" s="30"/>
      <c r="B7" s="30"/>
      <c r="C7" s="30"/>
      <c r="D7" s="30"/>
      <c r="E7" s="2"/>
      <c r="F7" s="62"/>
      <c r="G7" s="3" t="s">
        <v>165</v>
      </c>
    </row>
    <row r="8" spans="1:7" ht="12.75" customHeight="1" x14ac:dyDescent="0.2">
      <c r="A8" s="30"/>
      <c r="B8" s="30"/>
      <c r="C8" s="30"/>
      <c r="D8" s="30"/>
      <c r="E8" s="2"/>
      <c r="F8" s="62"/>
      <c r="G8" s="3" t="s">
        <v>53</v>
      </c>
    </row>
    <row r="9" spans="1:7" ht="12.75" customHeight="1" x14ac:dyDescent="0.2">
      <c r="A9" s="30"/>
      <c r="B9" s="30"/>
      <c r="C9" s="30"/>
      <c r="D9" s="30"/>
      <c r="E9" s="2"/>
      <c r="F9" s="62"/>
      <c r="G9" s="3" t="s">
        <v>375</v>
      </c>
    </row>
    <row r="10" spans="1:7" ht="12.75" customHeight="1" x14ac:dyDescent="0.2">
      <c r="A10" s="30"/>
      <c r="B10" s="30"/>
      <c r="C10" s="30"/>
      <c r="D10" s="30"/>
      <c r="E10" s="2"/>
      <c r="F10" s="112" t="s">
        <v>376</v>
      </c>
      <c r="G10" s="112"/>
    </row>
    <row r="11" spans="1:7" ht="12.75" customHeight="1" x14ac:dyDescent="0.2">
      <c r="A11" s="30"/>
      <c r="B11" s="30"/>
      <c r="C11" s="30"/>
      <c r="D11" s="30"/>
      <c r="E11" s="2"/>
      <c r="F11" s="62"/>
      <c r="G11" s="3" t="s">
        <v>408</v>
      </c>
    </row>
    <row r="12" spans="1:7" ht="12.75" customHeight="1" x14ac:dyDescent="0.2">
      <c r="A12" s="30"/>
      <c r="B12" s="30"/>
      <c r="C12" s="30"/>
      <c r="D12" s="30"/>
      <c r="E12" s="2"/>
      <c r="F12" s="2"/>
    </row>
    <row r="13" spans="1:7" ht="12.75" customHeight="1" x14ac:dyDescent="0.2">
      <c r="A13" s="30"/>
      <c r="B13" s="30"/>
      <c r="C13" s="30"/>
      <c r="D13" s="30"/>
      <c r="E13" s="2"/>
      <c r="F13" s="2"/>
    </row>
    <row r="14" spans="1:7" ht="18.75" x14ac:dyDescent="0.2">
      <c r="A14" s="113" t="s">
        <v>377</v>
      </c>
      <c r="B14" s="113"/>
      <c r="C14" s="113"/>
      <c r="D14" s="113"/>
      <c r="E14" s="113"/>
      <c r="F14" s="113"/>
      <c r="G14" s="113"/>
    </row>
    <row r="15" spans="1:7" ht="18.75" x14ac:dyDescent="0.2">
      <c r="A15" s="61"/>
      <c r="B15" s="61"/>
      <c r="C15" s="61"/>
      <c r="D15" s="61"/>
      <c r="E15" s="61"/>
      <c r="F15" s="61"/>
      <c r="G15" s="61"/>
    </row>
    <row r="16" spans="1:7" ht="15.75" x14ac:dyDescent="0.25">
      <c r="A16" s="31"/>
      <c r="B16" s="31"/>
      <c r="C16" s="31"/>
      <c r="D16" s="31"/>
      <c r="E16" s="31"/>
      <c r="F16" s="31"/>
      <c r="G16" s="32" t="s">
        <v>76</v>
      </c>
    </row>
    <row r="17" spans="1:7" ht="34.5" customHeight="1" x14ac:dyDescent="0.2">
      <c r="A17" s="117" t="s">
        <v>31</v>
      </c>
      <c r="B17" s="33"/>
      <c r="C17" s="33"/>
      <c r="D17" s="115" t="s">
        <v>68</v>
      </c>
      <c r="E17" s="115" t="s">
        <v>45</v>
      </c>
      <c r="F17" s="116"/>
      <c r="G17" s="114" t="s">
        <v>179</v>
      </c>
    </row>
    <row r="18" spans="1:7" ht="25.5" x14ac:dyDescent="0.2">
      <c r="A18" s="117"/>
      <c r="B18" s="33" t="s">
        <v>43</v>
      </c>
      <c r="C18" s="33" t="s">
        <v>44</v>
      </c>
      <c r="D18" s="115"/>
      <c r="E18" s="33" t="s">
        <v>41</v>
      </c>
      <c r="F18" s="33" t="s">
        <v>42</v>
      </c>
      <c r="G18" s="114"/>
    </row>
    <row r="19" spans="1:7" ht="25.5" x14ac:dyDescent="0.2">
      <c r="A19" s="54" t="s">
        <v>313</v>
      </c>
      <c r="B19" s="55" t="s">
        <v>183</v>
      </c>
      <c r="C19" s="55"/>
      <c r="D19" s="55"/>
      <c r="E19" s="55"/>
      <c r="F19" s="55"/>
      <c r="G19" s="56">
        <f>G20+G23+G26+G29+G32</f>
        <v>1311</v>
      </c>
    </row>
    <row r="20" spans="1:7" s="27" customFormat="1" ht="38.25" x14ac:dyDescent="0.2">
      <c r="A20" s="17" t="s">
        <v>220</v>
      </c>
      <c r="B20" s="4" t="s">
        <v>195</v>
      </c>
      <c r="C20" s="4"/>
      <c r="D20" s="4" t="s">
        <v>79</v>
      </c>
      <c r="E20" s="4" t="s">
        <v>32</v>
      </c>
      <c r="F20" s="4" t="s">
        <v>54</v>
      </c>
      <c r="G20" s="5">
        <f>G21</f>
        <v>100</v>
      </c>
    </row>
    <row r="21" spans="1:7" s="26" customFormat="1" ht="25.5" x14ac:dyDescent="0.2">
      <c r="A21" s="12" t="s">
        <v>84</v>
      </c>
      <c r="B21" s="4" t="s">
        <v>191</v>
      </c>
      <c r="C21" s="7"/>
      <c r="D21" s="4">
        <v>968</v>
      </c>
      <c r="E21" s="4" t="s">
        <v>32</v>
      </c>
      <c r="F21" s="4" t="s">
        <v>54</v>
      </c>
      <c r="G21" s="5">
        <f>G22</f>
        <v>100</v>
      </c>
    </row>
    <row r="22" spans="1:7" x14ac:dyDescent="0.2">
      <c r="A22" s="11" t="s">
        <v>355</v>
      </c>
      <c r="B22" s="6" t="s">
        <v>191</v>
      </c>
      <c r="C22" s="6" t="s">
        <v>59</v>
      </c>
      <c r="D22" s="6" t="s">
        <v>79</v>
      </c>
      <c r="E22" s="6" t="s">
        <v>32</v>
      </c>
      <c r="F22" s="6" t="s">
        <v>54</v>
      </c>
      <c r="G22" s="15">
        <v>100</v>
      </c>
    </row>
    <row r="23" spans="1:7" ht="25.5" x14ac:dyDescent="0.2">
      <c r="A23" s="17" t="s">
        <v>221</v>
      </c>
      <c r="B23" s="4" t="s">
        <v>222</v>
      </c>
      <c r="C23" s="4"/>
      <c r="D23" s="4" t="s">
        <v>79</v>
      </c>
      <c r="E23" s="4" t="s">
        <v>32</v>
      </c>
      <c r="F23" s="4" t="s">
        <v>54</v>
      </c>
      <c r="G23" s="5">
        <f>G24</f>
        <v>211</v>
      </c>
    </row>
    <row r="24" spans="1:7" s="26" customFormat="1" ht="38.25" x14ac:dyDescent="0.2">
      <c r="A24" s="18" t="s">
        <v>184</v>
      </c>
      <c r="B24" s="4" t="s">
        <v>17</v>
      </c>
      <c r="C24" s="4"/>
      <c r="D24" s="4" t="s">
        <v>79</v>
      </c>
      <c r="E24" s="4" t="s">
        <v>32</v>
      </c>
      <c r="F24" s="4" t="s">
        <v>54</v>
      </c>
      <c r="G24" s="5">
        <f>G25</f>
        <v>211</v>
      </c>
    </row>
    <row r="25" spans="1:7" x14ac:dyDescent="0.2">
      <c r="A25" s="11" t="s">
        <v>355</v>
      </c>
      <c r="B25" s="6" t="s">
        <v>17</v>
      </c>
      <c r="C25" s="6" t="s">
        <v>59</v>
      </c>
      <c r="D25" s="6" t="s">
        <v>79</v>
      </c>
      <c r="E25" s="6" t="s">
        <v>32</v>
      </c>
      <c r="F25" s="6" t="s">
        <v>54</v>
      </c>
      <c r="G25" s="63">
        <f>211</f>
        <v>211</v>
      </c>
    </row>
    <row r="26" spans="1:7" s="27" customFormat="1" ht="38.25" x14ac:dyDescent="0.2">
      <c r="A26" s="90" t="s">
        <v>315</v>
      </c>
      <c r="B26" s="4" t="s">
        <v>320</v>
      </c>
      <c r="C26" s="4"/>
      <c r="D26" s="4" t="s">
        <v>79</v>
      </c>
      <c r="E26" s="4" t="s">
        <v>32</v>
      </c>
      <c r="F26" s="4" t="s">
        <v>54</v>
      </c>
      <c r="G26" s="5">
        <f>G27</f>
        <v>650</v>
      </c>
    </row>
    <row r="27" spans="1:7" s="26" customFormat="1" ht="25.5" x14ac:dyDescent="0.2">
      <c r="A27" s="17" t="s">
        <v>279</v>
      </c>
      <c r="B27" s="4" t="s">
        <v>317</v>
      </c>
      <c r="C27" s="7"/>
      <c r="D27" s="4">
        <v>968</v>
      </c>
      <c r="E27" s="4" t="s">
        <v>32</v>
      </c>
      <c r="F27" s="4" t="s">
        <v>54</v>
      </c>
      <c r="G27" s="5">
        <f>G28</f>
        <v>650</v>
      </c>
    </row>
    <row r="28" spans="1:7" x14ac:dyDescent="0.2">
      <c r="A28" s="11" t="s">
        <v>355</v>
      </c>
      <c r="B28" s="6" t="s">
        <v>317</v>
      </c>
      <c r="C28" s="6" t="s">
        <v>59</v>
      </c>
      <c r="D28" s="6" t="s">
        <v>79</v>
      </c>
      <c r="E28" s="6" t="s">
        <v>32</v>
      </c>
      <c r="F28" s="6" t="s">
        <v>54</v>
      </c>
      <c r="G28" s="15">
        <f>650</f>
        <v>650</v>
      </c>
    </row>
    <row r="29" spans="1:7" s="27" customFormat="1" ht="25.5" x14ac:dyDescent="0.2">
      <c r="A29" s="17" t="s">
        <v>316</v>
      </c>
      <c r="B29" s="4" t="s">
        <v>318</v>
      </c>
      <c r="C29" s="4"/>
      <c r="D29" s="4" t="s">
        <v>79</v>
      </c>
      <c r="E29" s="4" t="s">
        <v>32</v>
      </c>
      <c r="F29" s="4" t="s">
        <v>54</v>
      </c>
      <c r="G29" s="5">
        <f>G30</f>
        <v>300</v>
      </c>
    </row>
    <row r="30" spans="1:7" s="26" customFormat="1" ht="25.5" x14ac:dyDescent="0.2">
      <c r="A30" s="17" t="s">
        <v>279</v>
      </c>
      <c r="B30" s="4" t="s">
        <v>319</v>
      </c>
      <c r="C30" s="7"/>
      <c r="D30" s="4">
        <v>968</v>
      </c>
      <c r="E30" s="4" t="s">
        <v>32</v>
      </c>
      <c r="F30" s="4" t="s">
        <v>54</v>
      </c>
      <c r="G30" s="5">
        <f>G31</f>
        <v>300</v>
      </c>
    </row>
    <row r="31" spans="1:7" x14ac:dyDescent="0.2">
      <c r="A31" s="11" t="s">
        <v>355</v>
      </c>
      <c r="B31" s="6" t="s">
        <v>319</v>
      </c>
      <c r="C31" s="6" t="s">
        <v>59</v>
      </c>
      <c r="D31" s="6" t="s">
        <v>79</v>
      </c>
      <c r="E31" s="6" t="s">
        <v>32</v>
      </c>
      <c r="F31" s="6" t="s">
        <v>54</v>
      </c>
      <c r="G31" s="15">
        <f>300</f>
        <v>300</v>
      </c>
    </row>
    <row r="32" spans="1:7" s="27" customFormat="1" ht="38.25" x14ac:dyDescent="0.2">
      <c r="A32" s="46" t="s">
        <v>4</v>
      </c>
      <c r="B32" s="4" t="s">
        <v>5</v>
      </c>
      <c r="C32" s="4"/>
      <c r="D32" s="4" t="s">
        <v>79</v>
      </c>
      <c r="E32" s="4" t="s">
        <v>32</v>
      </c>
      <c r="F32" s="4" t="s">
        <v>54</v>
      </c>
      <c r="G32" s="5">
        <f>G33</f>
        <v>50</v>
      </c>
    </row>
    <row r="33" spans="1:7" s="27" customFormat="1" ht="25.5" x14ac:dyDescent="0.2">
      <c r="A33" s="12" t="s">
        <v>84</v>
      </c>
      <c r="B33" s="4" t="s">
        <v>6</v>
      </c>
      <c r="C33" s="7"/>
      <c r="D33" s="4" t="s">
        <v>79</v>
      </c>
      <c r="E33" s="4" t="s">
        <v>32</v>
      </c>
      <c r="F33" s="4" t="s">
        <v>54</v>
      </c>
      <c r="G33" s="5">
        <f>SUM(G34:G36)</f>
        <v>50</v>
      </c>
    </row>
    <row r="34" spans="1:7" s="27" customFormat="1" x14ac:dyDescent="0.2">
      <c r="A34" s="11" t="s">
        <v>355</v>
      </c>
      <c r="B34" s="6" t="s">
        <v>6</v>
      </c>
      <c r="C34" s="6" t="s">
        <v>59</v>
      </c>
      <c r="D34" s="6" t="s">
        <v>79</v>
      </c>
      <c r="E34" s="6" t="s">
        <v>32</v>
      </c>
      <c r="F34" s="6" t="s">
        <v>54</v>
      </c>
      <c r="G34" s="15">
        <v>25</v>
      </c>
    </row>
    <row r="35" spans="1:7" s="27" customFormat="1" x14ac:dyDescent="0.2">
      <c r="A35" s="11" t="s">
        <v>355</v>
      </c>
      <c r="B35" s="6" t="s">
        <v>6</v>
      </c>
      <c r="C35" s="6" t="s">
        <v>70</v>
      </c>
      <c r="D35" s="6" t="s">
        <v>79</v>
      </c>
      <c r="E35" s="6" t="s">
        <v>32</v>
      </c>
      <c r="F35" s="6" t="s">
        <v>54</v>
      </c>
      <c r="G35" s="15">
        <v>21</v>
      </c>
    </row>
    <row r="36" spans="1:7" s="27" customFormat="1" x14ac:dyDescent="0.2">
      <c r="A36" s="11" t="s">
        <v>355</v>
      </c>
      <c r="B36" s="6" t="s">
        <v>6</v>
      </c>
      <c r="C36" s="6" t="s">
        <v>59</v>
      </c>
      <c r="D36" s="6" t="s">
        <v>328</v>
      </c>
      <c r="E36" s="6" t="s">
        <v>32</v>
      </c>
      <c r="F36" s="6" t="s">
        <v>54</v>
      </c>
      <c r="G36" s="15">
        <v>4</v>
      </c>
    </row>
    <row r="37" spans="1:7" s="27" customFormat="1" ht="38.25" x14ac:dyDescent="0.2">
      <c r="A37" s="57" t="s">
        <v>418</v>
      </c>
      <c r="B37" s="55" t="s">
        <v>90</v>
      </c>
      <c r="C37" s="55"/>
      <c r="D37" s="55"/>
      <c r="E37" s="55"/>
      <c r="F37" s="55"/>
      <c r="G37" s="56">
        <f>G38+G46+G54</f>
        <v>65324.317000000003</v>
      </c>
    </row>
    <row r="38" spans="1:7" s="27" customFormat="1" ht="27" x14ac:dyDescent="0.25">
      <c r="A38" s="45" t="s">
        <v>0</v>
      </c>
      <c r="B38" s="7" t="s">
        <v>91</v>
      </c>
      <c r="C38" s="7"/>
      <c r="D38" s="7">
        <v>970</v>
      </c>
      <c r="E38" s="7" t="s">
        <v>32</v>
      </c>
      <c r="F38" s="7" t="s">
        <v>39</v>
      </c>
      <c r="G38" s="29">
        <f>G39</f>
        <v>10554.557989999999</v>
      </c>
    </row>
    <row r="39" spans="1:7" s="27" customFormat="1" ht="25.5" x14ac:dyDescent="0.2">
      <c r="A39" s="22" t="s">
        <v>93</v>
      </c>
      <c r="B39" s="4" t="s">
        <v>92</v>
      </c>
      <c r="C39" s="4"/>
      <c r="D39" s="4">
        <v>970</v>
      </c>
      <c r="E39" s="4" t="s">
        <v>32</v>
      </c>
      <c r="F39" s="4" t="s">
        <v>39</v>
      </c>
      <c r="G39" s="5">
        <f>G40</f>
        <v>10554.557989999999</v>
      </c>
    </row>
    <row r="40" spans="1:7" s="27" customFormat="1" ht="25.5" x14ac:dyDescent="0.2">
      <c r="A40" s="20" t="s">
        <v>71</v>
      </c>
      <c r="B40" s="4" t="s">
        <v>89</v>
      </c>
      <c r="C40" s="7"/>
      <c r="D40" s="4">
        <v>970</v>
      </c>
      <c r="E40" s="4" t="s">
        <v>32</v>
      </c>
      <c r="F40" s="4" t="s">
        <v>39</v>
      </c>
      <c r="G40" s="5">
        <f>SUM(G41:G45)</f>
        <v>10554.557989999999</v>
      </c>
    </row>
    <row r="41" spans="1:7" s="27" customFormat="1" ht="25.5" x14ac:dyDescent="0.2">
      <c r="A41" s="10" t="s">
        <v>94</v>
      </c>
      <c r="B41" s="6" t="s">
        <v>89</v>
      </c>
      <c r="C41" s="6" t="s">
        <v>56</v>
      </c>
      <c r="D41" s="6">
        <v>970</v>
      </c>
      <c r="E41" s="6" t="s">
        <v>32</v>
      </c>
      <c r="F41" s="6" t="s">
        <v>39</v>
      </c>
      <c r="G41" s="15">
        <v>6847.5</v>
      </c>
    </row>
    <row r="42" spans="1:7" s="27" customFormat="1" ht="38.25" x14ac:dyDescent="0.2">
      <c r="A42" s="10" t="s">
        <v>277</v>
      </c>
      <c r="B42" s="6" t="s">
        <v>89</v>
      </c>
      <c r="C42" s="6" t="s">
        <v>274</v>
      </c>
      <c r="D42" s="6">
        <v>970</v>
      </c>
      <c r="E42" s="6" t="s">
        <v>32</v>
      </c>
      <c r="F42" s="6" t="s">
        <v>39</v>
      </c>
      <c r="G42" s="15">
        <v>100</v>
      </c>
    </row>
    <row r="43" spans="1:7" s="27" customFormat="1" ht="38.25" x14ac:dyDescent="0.2">
      <c r="A43" s="10" t="s">
        <v>95</v>
      </c>
      <c r="B43" s="6" t="s">
        <v>89</v>
      </c>
      <c r="C43" s="6" t="s">
        <v>88</v>
      </c>
      <c r="D43" s="6">
        <v>970</v>
      </c>
      <c r="E43" s="6" t="s">
        <v>32</v>
      </c>
      <c r="F43" s="6" t="s">
        <v>39</v>
      </c>
      <c r="G43" s="15">
        <v>2063</v>
      </c>
    </row>
    <row r="44" spans="1:7" s="27" customFormat="1" ht="25.5" x14ac:dyDescent="0.2">
      <c r="A44" s="10" t="s">
        <v>57</v>
      </c>
      <c r="B44" s="6" t="s">
        <v>89</v>
      </c>
      <c r="C44" s="6" t="s">
        <v>58</v>
      </c>
      <c r="D44" s="6">
        <v>970</v>
      </c>
      <c r="E44" s="6" t="s">
        <v>32</v>
      </c>
      <c r="F44" s="6" t="s">
        <v>39</v>
      </c>
      <c r="G44" s="15">
        <v>1253.09779</v>
      </c>
    </row>
    <row r="45" spans="1:7" s="27" customFormat="1" x14ac:dyDescent="0.2">
      <c r="A45" s="11" t="s">
        <v>355</v>
      </c>
      <c r="B45" s="6" t="s">
        <v>89</v>
      </c>
      <c r="C45" s="6" t="s">
        <v>59</v>
      </c>
      <c r="D45" s="6">
        <v>970</v>
      </c>
      <c r="E45" s="6" t="s">
        <v>32</v>
      </c>
      <c r="F45" s="6" t="s">
        <v>39</v>
      </c>
      <c r="G45" s="15">
        <v>290.96019999999999</v>
      </c>
    </row>
    <row r="46" spans="1:7" s="27" customFormat="1" ht="27" x14ac:dyDescent="0.2">
      <c r="A46" s="23" t="s">
        <v>231</v>
      </c>
      <c r="B46" s="7" t="s">
        <v>96</v>
      </c>
      <c r="C46" s="7"/>
      <c r="D46" s="7">
        <v>970</v>
      </c>
      <c r="E46" s="7" t="s">
        <v>51</v>
      </c>
      <c r="F46" s="7" t="s">
        <v>32</v>
      </c>
      <c r="G46" s="29">
        <f>G47</f>
        <v>54766.1</v>
      </c>
    </row>
    <row r="47" spans="1:7" s="27" customFormat="1" ht="25.5" x14ac:dyDescent="0.2">
      <c r="A47" s="12" t="s">
        <v>97</v>
      </c>
      <c r="B47" s="4" t="s">
        <v>98</v>
      </c>
      <c r="C47" s="4"/>
      <c r="D47" s="4">
        <v>970</v>
      </c>
      <c r="E47" s="4" t="s">
        <v>51</v>
      </c>
      <c r="F47" s="4" t="s">
        <v>32</v>
      </c>
      <c r="G47" s="5">
        <f>G48+G50+G52</f>
        <v>54766.1</v>
      </c>
    </row>
    <row r="48" spans="1:7" s="27" customFormat="1" ht="25.5" x14ac:dyDescent="0.2">
      <c r="A48" s="12" t="s">
        <v>52</v>
      </c>
      <c r="B48" s="4" t="s">
        <v>100</v>
      </c>
      <c r="C48" s="4"/>
      <c r="D48" s="4">
        <v>970</v>
      </c>
      <c r="E48" s="4" t="s">
        <v>51</v>
      </c>
      <c r="F48" s="4" t="s">
        <v>32</v>
      </c>
      <c r="G48" s="5">
        <f>SUM(G49)</f>
        <v>23556.6</v>
      </c>
    </row>
    <row r="49" spans="1:7" s="27" customFormat="1" x14ac:dyDescent="0.2">
      <c r="A49" s="14" t="s">
        <v>75</v>
      </c>
      <c r="B49" s="6" t="s">
        <v>100</v>
      </c>
      <c r="C49" s="6" t="s">
        <v>67</v>
      </c>
      <c r="D49" s="6">
        <v>970</v>
      </c>
      <c r="E49" s="6" t="s">
        <v>51</v>
      </c>
      <c r="F49" s="6" t="s">
        <v>32</v>
      </c>
      <c r="G49" s="15">
        <v>23556.6</v>
      </c>
    </row>
    <row r="50" spans="1:7" s="27" customFormat="1" ht="25.5" x14ac:dyDescent="0.2">
      <c r="A50" s="20" t="s">
        <v>74</v>
      </c>
      <c r="B50" s="4" t="s">
        <v>99</v>
      </c>
      <c r="C50" s="4"/>
      <c r="D50" s="4">
        <v>970</v>
      </c>
      <c r="E50" s="4" t="s">
        <v>51</v>
      </c>
      <c r="F50" s="4" t="s">
        <v>32</v>
      </c>
      <c r="G50" s="5">
        <f>SUM(G51)</f>
        <v>129.5</v>
      </c>
    </row>
    <row r="51" spans="1:7" s="27" customFormat="1" x14ac:dyDescent="0.2">
      <c r="A51" s="14" t="s">
        <v>75</v>
      </c>
      <c r="B51" s="6" t="s">
        <v>99</v>
      </c>
      <c r="C51" s="6" t="s">
        <v>67</v>
      </c>
      <c r="D51" s="6">
        <v>970</v>
      </c>
      <c r="E51" s="6" t="s">
        <v>51</v>
      </c>
      <c r="F51" s="6" t="s">
        <v>32</v>
      </c>
      <c r="G51" s="63">
        <v>129.5</v>
      </c>
    </row>
    <row r="52" spans="1:7" s="27" customFormat="1" ht="25.5" x14ac:dyDescent="0.2">
      <c r="A52" s="69" t="s">
        <v>52</v>
      </c>
      <c r="B52" s="4" t="s">
        <v>412</v>
      </c>
      <c r="C52" s="4"/>
      <c r="D52" s="4" t="s">
        <v>413</v>
      </c>
      <c r="E52" s="4" t="s">
        <v>51</v>
      </c>
      <c r="F52" s="4" t="s">
        <v>46</v>
      </c>
      <c r="G52" s="65">
        <f>G53</f>
        <v>31080</v>
      </c>
    </row>
    <row r="53" spans="1:7" s="27" customFormat="1" x14ac:dyDescent="0.2">
      <c r="A53" s="14" t="s">
        <v>87</v>
      </c>
      <c r="B53" s="6" t="s">
        <v>412</v>
      </c>
      <c r="C53" s="6" t="s">
        <v>60</v>
      </c>
      <c r="D53" s="6" t="s">
        <v>413</v>
      </c>
      <c r="E53" s="6" t="s">
        <v>51</v>
      </c>
      <c r="F53" s="6" t="s">
        <v>46</v>
      </c>
      <c r="G53" s="63">
        <v>31080</v>
      </c>
    </row>
    <row r="54" spans="1:7" s="27" customFormat="1" ht="13.5" x14ac:dyDescent="0.25">
      <c r="A54" s="44" t="s">
        <v>367</v>
      </c>
      <c r="B54" s="7" t="s">
        <v>368</v>
      </c>
      <c r="C54" s="6"/>
      <c r="D54" s="7">
        <v>970</v>
      </c>
      <c r="E54" s="7" t="s">
        <v>54</v>
      </c>
      <c r="F54" s="7" t="s">
        <v>32</v>
      </c>
      <c r="G54" s="106">
        <f>G55</f>
        <v>3.6590099999999999</v>
      </c>
    </row>
    <row r="55" spans="1:7" s="27" customFormat="1" ht="25.5" x14ac:dyDescent="0.2">
      <c r="A55" s="13" t="s">
        <v>369</v>
      </c>
      <c r="B55" s="4" t="s">
        <v>370</v>
      </c>
      <c r="C55" s="4"/>
      <c r="D55" s="4">
        <v>970</v>
      </c>
      <c r="E55" s="4" t="s">
        <v>54</v>
      </c>
      <c r="F55" s="4" t="s">
        <v>32</v>
      </c>
      <c r="G55" s="65">
        <f>G56</f>
        <v>3.6590099999999999</v>
      </c>
    </row>
    <row r="56" spans="1:7" s="27" customFormat="1" x14ac:dyDescent="0.2">
      <c r="A56" s="13" t="s">
        <v>371</v>
      </c>
      <c r="B56" s="4" t="s">
        <v>372</v>
      </c>
      <c r="C56" s="4"/>
      <c r="D56" s="4">
        <v>970</v>
      </c>
      <c r="E56" s="4" t="s">
        <v>54</v>
      </c>
      <c r="F56" s="4" t="s">
        <v>32</v>
      </c>
      <c r="G56" s="65">
        <f>G57</f>
        <v>3.6590099999999999</v>
      </c>
    </row>
    <row r="57" spans="1:7" s="27" customFormat="1" x14ac:dyDescent="0.2">
      <c r="A57" s="102" t="s">
        <v>373</v>
      </c>
      <c r="B57" s="6" t="s">
        <v>372</v>
      </c>
      <c r="C57" s="6" t="s">
        <v>374</v>
      </c>
      <c r="D57" s="4">
        <v>970</v>
      </c>
      <c r="E57" s="4" t="s">
        <v>54</v>
      </c>
      <c r="F57" s="4" t="s">
        <v>32</v>
      </c>
      <c r="G57" s="63">
        <v>3.6590099999999999</v>
      </c>
    </row>
    <row r="58" spans="1:7" s="27" customFormat="1" ht="38.25" x14ac:dyDescent="0.2">
      <c r="A58" s="54" t="s">
        <v>419</v>
      </c>
      <c r="B58" s="55" t="s">
        <v>192</v>
      </c>
      <c r="C58" s="55"/>
      <c r="D58" s="55"/>
      <c r="E58" s="55"/>
      <c r="F58" s="55"/>
      <c r="G58" s="56">
        <f>G59</f>
        <v>400</v>
      </c>
    </row>
    <row r="59" spans="1:7" s="27" customFormat="1" ht="28.5" customHeight="1" x14ac:dyDescent="0.2">
      <c r="A59" s="69" t="s">
        <v>281</v>
      </c>
      <c r="B59" s="4" t="s">
        <v>280</v>
      </c>
      <c r="C59" s="4"/>
      <c r="D59" s="4">
        <v>968</v>
      </c>
      <c r="E59" s="4" t="s">
        <v>32</v>
      </c>
      <c r="F59" s="4" t="s">
        <v>54</v>
      </c>
      <c r="G59" s="5">
        <f>G60</f>
        <v>400</v>
      </c>
    </row>
    <row r="60" spans="1:7" s="27" customFormat="1" ht="27" customHeight="1" x14ac:dyDescent="0.2">
      <c r="A60" s="12" t="s">
        <v>279</v>
      </c>
      <c r="B60" s="4" t="s">
        <v>278</v>
      </c>
      <c r="C60" s="4"/>
      <c r="D60" s="4">
        <v>968</v>
      </c>
      <c r="E60" s="4" t="s">
        <v>32</v>
      </c>
      <c r="F60" s="4" t="s">
        <v>54</v>
      </c>
      <c r="G60" s="5">
        <f>SUM(G61:G62)</f>
        <v>400</v>
      </c>
    </row>
    <row r="61" spans="1:7" s="27" customFormat="1" x14ac:dyDescent="0.2">
      <c r="A61" s="11" t="s">
        <v>355</v>
      </c>
      <c r="B61" s="6" t="s">
        <v>278</v>
      </c>
      <c r="C61" s="6" t="s">
        <v>59</v>
      </c>
      <c r="D61" s="6">
        <v>968</v>
      </c>
      <c r="E61" s="6" t="s">
        <v>32</v>
      </c>
      <c r="F61" s="6" t="s">
        <v>54</v>
      </c>
      <c r="G61" s="15">
        <v>200</v>
      </c>
    </row>
    <row r="62" spans="1:7" s="27" customFormat="1" x14ac:dyDescent="0.2">
      <c r="A62" s="19" t="s">
        <v>255</v>
      </c>
      <c r="B62" s="6" t="s">
        <v>278</v>
      </c>
      <c r="C62" s="6" t="s">
        <v>70</v>
      </c>
      <c r="D62" s="6">
        <v>968</v>
      </c>
      <c r="E62" s="6" t="s">
        <v>32</v>
      </c>
      <c r="F62" s="6" t="s">
        <v>54</v>
      </c>
      <c r="G62" s="15">
        <v>200</v>
      </c>
    </row>
    <row r="63" spans="1:7" s="27" customFormat="1" ht="51" x14ac:dyDescent="0.2">
      <c r="A63" s="57" t="s">
        <v>420</v>
      </c>
      <c r="B63" s="55" t="s">
        <v>102</v>
      </c>
      <c r="C63" s="55"/>
      <c r="D63" s="55"/>
      <c r="E63" s="55"/>
      <c r="F63" s="55"/>
      <c r="G63" s="56">
        <f>G64+G76+G85</f>
        <v>96504.812349999993</v>
      </c>
    </row>
    <row r="64" spans="1:7" s="27" customFormat="1" ht="40.5" x14ac:dyDescent="0.25">
      <c r="A64" s="45" t="s">
        <v>421</v>
      </c>
      <c r="B64" s="7" t="s">
        <v>103</v>
      </c>
      <c r="C64" s="7"/>
      <c r="D64" s="7" t="s">
        <v>85</v>
      </c>
      <c r="E64" s="7" t="s">
        <v>32</v>
      </c>
      <c r="F64" s="7" t="s">
        <v>54</v>
      </c>
      <c r="G64" s="29">
        <f>G65+G73</f>
        <v>8322.49496</v>
      </c>
    </row>
    <row r="65" spans="1:7" s="27" customFormat="1" ht="38.25" x14ac:dyDescent="0.2">
      <c r="A65" s="22" t="s">
        <v>201</v>
      </c>
      <c r="B65" s="4" t="s">
        <v>23</v>
      </c>
      <c r="C65" s="4"/>
      <c r="D65" s="4" t="s">
        <v>85</v>
      </c>
      <c r="E65" s="4" t="s">
        <v>32</v>
      </c>
      <c r="F65" s="4" t="s">
        <v>54</v>
      </c>
      <c r="G65" s="5">
        <f>G66+G70</f>
        <v>8012.5</v>
      </c>
    </row>
    <row r="66" spans="1:7" s="27" customFormat="1" ht="25.5" x14ac:dyDescent="0.2">
      <c r="A66" s="20" t="s">
        <v>71</v>
      </c>
      <c r="B66" s="4" t="s">
        <v>162</v>
      </c>
      <c r="C66" s="7"/>
      <c r="D66" s="4" t="s">
        <v>85</v>
      </c>
      <c r="E66" s="4" t="s">
        <v>32</v>
      </c>
      <c r="F66" s="4" t="s">
        <v>54</v>
      </c>
      <c r="G66" s="5">
        <f>SUM(G67:G69)</f>
        <v>7743.5</v>
      </c>
    </row>
    <row r="67" spans="1:7" s="27" customFormat="1" ht="25.5" x14ac:dyDescent="0.2">
      <c r="A67" s="10" t="s">
        <v>94</v>
      </c>
      <c r="B67" s="6" t="s">
        <v>162</v>
      </c>
      <c r="C67" s="6" t="s">
        <v>56</v>
      </c>
      <c r="D67" s="6" t="s">
        <v>85</v>
      </c>
      <c r="E67" s="6" t="s">
        <v>32</v>
      </c>
      <c r="F67" s="6" t="s">
        <v>54</v>
      </c>
      <c r="G67" s="15">
        <v>5924.8</v>
      </c>
    </row>
    <row r="68" spans="1:7" s="27" customFormat="1" ht="38.25" x14ac:dyDescent="0.2">
      <c r="A68" s="10" t="s">
        <v>277</v>
      </c>
      <c r="B68" s="6" t="s">
        <v>162</v>
      </c>
      <c r="C68" s="6" t="s">
        <v>274</v>
      </c>
      <c r="D68" s="6" t="s">
        <v>85</v>
      </c>
      <c r="E68" s="6" t="s">
        <v>32</v>
      </c>
      <c r="F68" s="6" t="s">
        <v>54</v>
      </c>
      <c r="G68" s="15">
        <v>32</v>
      </c>
    </row>
    <row r="69" spans="1:7" s="27" customFormat="1" ht="38.25" x14ac:dyDescent="0.2">
      <c r="A69" s="10" t="s">
        <v>95</v>
      </c>
      <c r="B69" s="6" t="s">
        <v>162</v>
      </c>
      <c r="C69" s="6" t="s">
        <v>88</v>
      </c>
      <c r="D69" s="6" t="s">
        <v>85</v>
      </c>
      <c r="E69" s="6" t="s">
        <v>32</v>
      </c>
      <c r="F69" s="6" t="s">
        <v>54</v>
      </c>
      <c r="G69" s="15">
        <v>1786.7</v>
      </c>
    </row>
    <row r="70" spans="1:7" s="27" customFormat="1" x14ac:dyDescent="0.2">
      <c r="A70" s="25" t="s">
        <v>198</v>
      </c>
      <c r="B70" s="8" t="s">
        <v>22</v>
      </c>
      <c r="C70" s="8"/>
      <c r="D70" s="8" t="s">
        <v>85</v>
      </c>
      <c r="E70" s="8" t="s">
        <v>32</v>
      </c>
      <c r="F70" s="8" t="s">
        <v>54</v>
      </c>
      <c r="G70" s="35">
        <f>SUM(G71:G72)</f>
        <v>269</v>
      </c>
    </row>
    <row r="71" spans="1:7" s="27" customFormat="1" ht="25.5" x14ac:dyDescent="0.2">
      <c r="A71" s="10" t="s">
        <v>57</v>
      </c>
      <c r="B71" s="6" t="s">
        <v>253</v>
      </c>
      <c r="C71" s="6" t="s">
        <v>58</v>
      </c>
      <c r="D71" s="6" t="s">
        <v>85</v>
      </c>
      <c r="E71" s="6" t="s">
        <v>32</v>
      </c>
      <c r="F71" s="6" t="s">
        <v>54</v>
      </c>
      <c r="G71" s="15">
        <v>207</v>
      </c>
    </row>
    <row r="72" spans="1:7" s="27" customFormat="1" x14ac:dyDescent="0.2">
      <c r="A72" s="11" t="s">
        <v>355</v>
      </c>
      <c r="B72" s="6" t="s">
        <v>253</v>
      </c>
      <c r="C72" s="6" t="s">
        <v>59</v>
      </c>
      <c r="D72" s="6" t="s">
        <v>85</v>
      </c>
      <c r="E72" s="6" t="s">
        <v>32</v>
      </c>
      <c r="F72" s="6" t="s">
        <v>54</v>
      </c>
      <c r="G72" s="15">
        <v>62</v>
      </c>
    </row>
    <row r="73" spans="1:7" s="27" customFormat="1" ht="38.25" x14ac:dyDescent="0.2">
      <c r="A73" s="22" t="s">
        <v>202</v>
      </c>
      <c r="B73" s="4" t="s">
        <v>19</v>
      </c>
      <c r="C73" s="4"/>
      <c r="D73" s="4">
        <v>971</v>
      </c>
      <c r="E73" s="4" t="s">
        <v>32</v>
      </c>
      <c r="F73" s="4" t="s">
        <v>54</v>
      </c>
      <c r="G73" s="5">
        <f>G74</f>
        <v>309.99495999999999</v>
      </c>
    </row>
    <row r="74" spans="1:7" s="27" customFormat="1" ht="38.25" x14ac:dyDescent="0.2">
      <c r="A74" s="12" t="s">
        <v>105</v>
      </c>
      <c r="B74" s="4" t="s">
        <v>163</v>
      </c>
      <c r="C74" s="4"/>
      <c r="D74" s="4">
        <v>971</v>
      </c>
      <c r="E74" s="4" t="s">
        <v>32</v>
      </c>
      <c r="F74" s="4" t="s">
        <v>54</v>
      </c>
      <c r="G74" s="5">
        <f>SUM(G75:G75)</f>
        <v>309.99495999999999</v>
      </c>
    </row>
    <row r="75" spans="1:7" s="27" customFormat="1" x14ac:dyDescent="0.2">
      <c r="A75" s="11" t="s">
        <v>355</v>
      </c>
      <c r="B75" s="6" t="s">
        <v>163</v>
      </c>
      <c r="C75" s="6" t="s">
        <v>59</v>
      </c>
      <c r="D75" s="6">
        <v>971</v>
      </c>
      <c r="E75" s="6" t="s">
        <v>32</v>
      </c>
      <c r="F75" s="6" t="s">
        <v>54</v>
      </c>
      <c r="G75" s="15">
        <v>309.99495999999999</v>
      </c>
    </row>
    <row r="76" spans="1:7" s="27" customFormat="1" ht="38.25" x14ac:dyDescent="0.2">
      <c r="A76" s="43" t="s">
        <v>422</v>
      </c>
      <c r="B76" s="8" t="s">
        <v>175</v>
      </c>
      <c r="C76" s="8"/>
      <c r="D76" s="8" t="s">
        <v>85</v>
      </c>
      <c r="E76" s="8" t="s">
        <v>34</v>
      </c>
      <c r="F76" s="8" t="s">
        <v>50</v>
      </c>
      <c r="G76" s="35">
        <f>G77</f>
        <v>3633.3329899999999</v>
      </c>
    </row>
    <row r="77" spans="1:7" s="27" customFormat="1" ht="76.5" x14ac:dyDescent="0.2">
      <c r="A77" s="18" t="s">
        <v>203</v>
      </c>
      <c r="B77" s="4" t="s">
        <v>176</v>
      </c>
      <c r="C77" s="4"/>
      <c r="D77" s="4" t="s">
        <v>85</v>
      </c>
      <c r="E77" s="4" t="s">
        <v>34</v>
      </c>
      <c r="F77" s="4" t="s">
        <v>50</v>
      </c>
      <c r="G77" s="5">
        <f>G78+G81</f>
        <v>3633.3329899999999</v>
      </c>
    </row>
    <row r="78" spans="1:7" s="27" customFormat="1" ht="25.5" x14ac:dyDescent="0.2">
      <c r="A78" s="18" t="s">
        <v>3</v>
      </c>
      <c r="B78" s="4" t="s">
        <v>254</v>
      </c>
      <c r="C78" s="4"/>
      <c r="D78" s="4" t="s">
        <v>85</v>
      </c>
      <c r="E78" s="4" t="s">
        <v>34</v>
      </c>
      <c r="F78" s="4" t="s">
        <v>50</v>
      </c>
      <c r="G78" s="5">
        <f>G79+G80</f>
        <v>320</v>
      </c>
    </row>
    <row r="79" spans="1:7" s="27" customFormat="1" x14ac:dyDescent="0.2">
      <c r="A79" s="11" t="s">
        <v>355</v>
      </c>
      <c r="B79" s="6" t="s">
        <v>254</v>
      </c>
      <c r="C79" s="6" t="s">
        <v>59</v>
      </c>
      <c r="D79" s="6" t="s">
        <v>85</v>
      </c>
      <c r="E79" s="6" t="s">
        <v>34</v>
      </c>
      <c r="F79" s="6" t="s">
        <v>50</v>
      </c>
      <c r="G79" s="15">
        <v>99</v>
      </c>
    </row>
    <row r="80" spans="1:7" s="27" customFormat="1" x14ac:dyDescent="0.2">
      <c r="A80" s="11" t="s">
        <v>355</v>
      </c>
      <c r="B80" s="6" t="s">
        <v>254</v>
      </c>
      <c r="C80" s="6" t="s">
        <v>60</v>
      </c>
      <c r="D80" s="6" t="s">
        <v>85</v>
      </c>
      <c r="E80" s="6" t="s">
        <v>34</v>
      </c>
      <c r="F80" s="6" t="s">
        <v>50</v>
      </c>
      <c r="G80" s="15">
        <v>221</v>
      </c>
    </row>
    <row r="81" spans="1:7" s="27" customFormat="1" ht="51" x14ac:dyDescent="0.2">
      <c r="A81" s="17" t="s">
        <v>456</v>
      </c>
      <c r="B81" s="4" t="s">
        <v>176</v>
      </c>
      <c r="C81" s="6"/>
      <c r="D81" s="4" t="s">
        <v>85</v>
      </c>
      <c r="E81" s="4" t="s">
        <v>34</v>
      </c>
      <c r="F81" s="4" t="s">
        <v>50</v>
      </c>
      <c r="G81" s="15">
        <f>G82</f>
        <v>3313.3329899999999</v>
      </c>
    </row>
    <row r="82" spans="1:7" s="27" customFormat="1" ht="51" x14ac:dyDescent="0.2">
      <c r="A82" s="17" t="s">
        <v>456</v>
      </c>
      <c r="B82" s="4" t="s">
        <v>457</v>
      </c>
      <c r="C82" s="6"/>
      <c r="D82" s="4" t="s">
        <v>85</v>
      </c>
      <c r="E82" s="4" t="s">
        <v>34</v>
      </c>
      <c r="F82" s="4" t="s">
        <v>50</v>
      </c>
      <c r="G82" s="15">
        <f>SUM(G83:G84)</f>
        <v>3313.3329899999999</v>
      </c>
    </row>
    <row r="83" spans="1:7" s="27" customFormat="1" x14ac:dyDescent="0.2">
      <c r="A83" s="11" t="s">
        <v>355</v>
      </c>
      <c r="B83" s="6" t="s">
        <v>458</v>
      </c>
      <c r="C83" s="6" t="s">
        <v>59</v>
      </c>
      <c r="D83" s="6" t="s">
        <v>85</v>
      </c>
      <c r="E83" s="6" t="s">
        <v>34</v>
      </c>
      <c r="F83" s="6" t="s">
        <v>50</v>
      </c>
      <c r="G83" s="15">
        <v>550</v>
      </c>
    </row>
    <row r="84" spans="1:7" s="27" customFormat="1" x14ac:dyDescent="0.2">
      <c r="A84" s="10" t="s">
        <v>87</v>
      </c>
      <c r="B84" s="6" t="s">
        <v>458</v>
      </c>
      <c r="C84" s="6" t="s">
        <v>60</v>
      </c>
      <c r="D84" s="6" t="s">
        <v>85</v>
      </c>
      <c r="E84" s="6" t="s">
        <v>34</v>
      </c>
      <c r="F84" s="6" t="s">
        <v>50</v>
      </c>
      <c r="G84" s="15">
        <v>2763.3329899999999</v>
      </c>
    </row>
    <row r="85" spans="1:7" s="27" customFormat="1" ht="25.5" x14ac:dyDescent="0.2">
      <c r="A85" s="88" t="s">
        <v>423</v>
      </c>
      <c r="B85" s="8" t="s">
        <v>288</v>
      </c>
      <c r="C85" s="8"/>
      <c r="D85" s="8" t="s">
        <v>79</v>
      </c>
      <c r="E85" s="8" t="s">
        <v>34</v>
      </c>
      <c r="F85" s="8" t="s">
        <v>37</v>
      </c>
      <c r="G85" s="35">
        <f>G86</f>
        <v>84548.984400000001</v>
      </c>
    </row>
    <row r="86" spans="1:7" s="87" customFormat="1" ht="25.5" x14ac:dyDescent="0.25">
      <c r="A86" s="13" t="s">
        <v>287</v>
      </c>
      <c r="B86" s="4" t="s">
        <v>286</v>
      </c>
      <c r="C86" s="4"/>
      <c r="D86" s="4" t="s">
        <v>79</v>
      </c>
      <c r="E86" s="4" t="s">
        <v>34</v>
      </c>
      <c r="F86" s="4" t="s">
        <v>37</v>
      </c>
      <c r="G86" s="5">
        <f>G87+G90</f>
        <v>84548.984400000001</v>
      </c>
    </row>
    <row r="87" spans="1:7" s="87" customFormat="1" ht="25.5" x14ac:dyDescent="0.25">
      <c r="A87" s="13" t="s">
        <v>287</v>
      </c>
      <c r="B87" s="4" t="s">
        <v>289</v>
      </c>
      <c r="C87" s="6"/>
      <c r="D87" s="6"/>
      <c r="E87" s="6"/>
      <c r="F87" s="6"/>
      <c r="G87" s="5">
        <f>G88</f>
        <v>19388.2464</v>
      </c>
    </row>
    <row r="88" spans="1:7" s="26" customFormat="1" ht="25.5" x14ac:dyDescent="0.2">
      <c r="A88" s="13" t="s">
        <v>287</v>
      </c>
      <c r="B88" s="4" t="s">
        <v>289</v>
      </c>
      <c r="C88" s="4"/>
      <c r="D88" s="4" t="s">
        <v>85</v>
      </c>
      <c r="E88" s="4" t="s">
        <v>34</v>
      </c>
      <c r="F88" s="4" t="s">
        <v>37</v>
      </c>
      <c r="G88" s="5">
        <f>SUM(G89)</f>
        <v>19388.2464</v>
      </c>
    </row>
    <row r="89" spans="1:7" x14ac:dyDescent="0.2">
      <c r="A89" s="10" t="s">
        <v>87</v>
      </c>
      <c r="B89" s="6" t="s">
        <v>289</v>
      </c>
      <c r="C89" s="6" t="s">
        <v>60</v>
      </c>
      <c r="D89" s="6" t="s">
        <v>85</v>
      </c>
      <c r="E89" s="6" t="s">
        <v>34</v>
      </c>
      <c r="F89" s="6" t="s">
        <v>37</v>
      </c>
      <c r="G89" s="63">
        <v>19388.2464</v>
      </c>
    </row>
    <row r="90" spans="1:7" s="87" customFormat="1" ht="38.25" x14ac:dyDescent="0.25">
      <c r="A90" s="69" t="s">
        <v>269</v>
      </c>
      <c r="B90" s="83" t="s">
        <v>321</v>
      </c>
      <c r="C90" s="83"/>
      <c r="D90" s="4" t="s">
        <v>85</v>
      </c>
      <c r="E90" s="4" t="s">
        <v>34</v>
      </c>
      <c r="F90" s="4" t="s">
        <v>37</v>
      </c>
      <c r="G90" s="65">
        <f>SUM(G91:G92)</f>
        <v>65160.738000000005</v>
      </c>
    </row>
    <row r="91" spans="1:7" s="87" customFormat="1" ht="51" x14ac:dyDescent="0.25">
      <c r="A91" s="10" t="s">
        <v>354</v>
      </c>
      <c r="B91" s="76" t="s">
        <v>321</v>
      </c>
      <c r="C91" s="76" t="s">
        <v>353</v>
      </c>
      <c r="D91" s="6" t="s">
        <v>79</v>
      </c>
      <c r="E91" s="6" t="s">
        <v>34</v>
      </c>
      <c r="F91" s="6" t="s">
        <v>37</v>
      </c>
      <c r="G91" s="63">
        <v>64424.758000000002</v>
      </c>
    </row>
    <row r="92" spans="1:7" s="87" customFormat="1" ht="13.5" x14ac:dyDescent="0.25">
      <c r="A92" s="10" t="s">
        <v>87</v>
      </c>
      <c r="B92" s="76" t="s">
        <v>321</v>
      </c>
      <c r="C92" s="76" t="s">
        <v>60</v>
      </c>
      <c r="D92" s="6" t="s">
        <v>85</v>
      </c>
      <c r="E92" s="6" t="s">
        <v>34</v>
      </c>
      <c r="F92" s="6" t="s">
        <v>37</v>
      </c>
      <c r="G92" s="63">
        <f>713.9+22.08</f>
        <v>735.98</v>
      </c>
    </row>
    <row r="93" spans="1:7" s="27" customFormat="1" ht="38.25" x14ac:dyDescent="0.2">
      <c r="A93" s="54" t="s">
        <v>424</v>
      </c>
      <c r="B93" s="55" t="s">
        <v>104</v>
      </c>
      <c r="C93" s="55"/>
      <c r="D93" s="55"/>
      <c r="E93" s="55"/>
      <c r="F93" s="55"/>
      <c r="G93" s="56">
        <f>G94</f>
        <v>135</v>
      </c>
    </row>
    <row r="94" spans="1:7" s="27" customFormat="1" ht="38.25" x14ac:dyDescent="0.2">
      <c r="A94" s="18" t="s">
        <v>18</v>
      </c>
      <c r="B94" s="4" t="s">
        <v>193</v>
      </c>
      <c r="C94" s="4"/>
      <c r="D94" s="4">
        <v>968</v>
      </c>
      <c r="E94" s="4" t="s">
        <v>32</v>
      </c>
      <c r="F94" s="4" t="s">
        <v>54</v>
      </c>
      <c r="G94" s="5">
        <f>G95</f>
        <v>135</v>
      </c>
    </row>
    <row r="95" spans="1:7" s="27" customFormat="1" ht="25.5" x14ac:dyDescent="0.2">
      <c r="A95" s="12" t="s">
        <v>84</v>
      </c>
      <c r="B95" s="4" t="s">
        <v>194</v>
      </c>
      <c r="C95" s="7"/>
      <c r="D95" s="4">
        <v>968</v>
      </c>
      <c r="E95" s="4" t="s">
        <v>32</v>
      </c>
      <c r="F95" s="4" t="s">
        <v>54</v>
      </c>
      <c r="G95" s="5">
        <f>G96+G97</f>
        <v>135</v>
      </c>
    </row>
    <row r="96" spans="1:7" s="27" customFormat="1" x14ac:dyDescent="0.2">
      <c r="A96" s="11" t="s">
        <v>355</v>
      </c>
      <c r="B96" s="6" t="s">
        <v>194</v>
      </c>
      <c r="C96" s="6" t="s">
        <v>59</v>
      </c>
      <c r="D96" s="6">
        <v>968</v>
      </c>
      <c r="E96" s="6" t="s">
        <v>32</v>
      </c>
      <c r="F96" s="6" t="s">
        <v>54</v>
      </c>
      <c r="G96" s="15">
        <v>125</v>
      </c>
    </row>
    <row r="97" spans="1:7" s="27" customFormat="1" x14ac:dyDescent="0.2">
      <c r="A97" s="11" t="s">
        <v>200</v>
      </c>
      <c r="B97" s="6" t="s">
        <v>194</v>
      </c>
      <c r="C97" s="6" t="s">
        <v>199</v>
      </c>
      <c r="D97" s="6">
        <v>968</v>
      </c>
      <c r="E97" s="6" t="s">
        <v>32</v>
      </c>
      <c r="F97" s="6" t="s">
        <v>54</v>
      </c>
      <c r="G97" s="15">
        <v>10</v>
      </c>
    </row>
    <row r="98" spans="1:7" s="27" customFormat="1" ht="38.25" x14ac:dyDescent="0.2">
      <c r="A98" s="57" t="s">
        <v>425</v>
      </c>
      <c r="B98" s="55" t="s">
        <v>24</v>
      </c>
      <c r="C98" s="55"/>
      <c r="D98" s="55"/>
      <c r="E98" s="55"/>
      <c r="F98" s="55"/>
      <c r="G98" s="59">
        <f>G99+G112+G115+G109+G106+G102</f>
        <v>16987.399170000001</v>
      </c>
    </row>
    <row r="99" spans="1:7" s="84" customFormat="1" ht="38.25" x14ac:dyDescent="0.2">
      <c r="A99" s="82" t="s">
        <v>25</v>
      </c>
      <c r="B99" s="83" t="s">
        <v>283</v>
      </c>
      <c r="C99" s="83"/>
      <c r="D99" s="83" t="s">
        <v>27</v>
      </c>
      <c r="E99" s="83" t="s">
        <v>34</v>
      </c>
      <c r="F99" s="83" t="s">
        <v>36</v>
      </c>
      <c r="G99" s="68">
        <f>G100</f>
        <v>50</v>
      </c>
    </row>
    <row r="100" spans="1:7" s="84" customFormat="1" ht="25.5" x14ac:dyDescent="0.2">
      <c r="A100" s="82" t="s">
        <v>84</v>
      </c>
      <c r="B100" s="83" t="s">
        <v>282</v>
      </c>
      <c r="C100" s="83"/>
      <c r="D100" s="83" t="s">
        <v>27</v>
      </c>
      <c r="E100" s="83" t="s">
        <v>34</v>
      </c>
      <c r="F100" s="83" t="s">
        <v>36</v>
      </c>
      <c r="G100" s="68">
        <f>G101</f>
        <v>50</v>
      </c>
    </row>
    <row r="101" spans="1:7" s="81" customFormat="1" x14ac:dyDescent="0.2">
      <c r="A101" s="11" t="s">
        <v>355</v>
      </c>
      <c r="B101" s="76" t="s">
        <v>282</v>
      </c>
      <c r="C101" s="76" t="s">
        <v>59</v>
      </c>
      <c r="D101" s="76" t="s">
        <v>27</v>
      </c>
      <c r="E101" s="76" t="s">
        <v>34</v>
      </c>
      <c r="F101" s="76" t="s">
        <v>36</v>
      </c>
      <c r="G101" s="78">
        <v>50</v>
      </c>
    </row>
    <row r="102" spans="1:7" s="81" customFormat="1" ht="51" x14ac:dyDescent="0.2">
      <c r="A102" s="82" t="s">
        <v>411</v>
      </c>
      <c r="B102" s="83" t="s">
        <v>409</v>
      </c>
      <c r="C102" s="83"/>
      <c r="D102" s="83" t="s">
        <v>328</v>
      </c>
      <c r="E102" s="83" t="s">
        <v>36</v>
      </c>
      <c r="F102" s="83" t="s">
        <v>46</v>
      </c>
      <c r="G102" s="68">
        <f>G103</f>
        <v>3213.75</v>
      </c>
    </row>
    <row r="103" spans="1:7" s="81" customFormat="1" ht="51" x14ac:dyDescent="0.2">
      <c r="A103" s="82" t="s">
        <v>410</v>
      </c>
      <c r="B103" s="83" t="s">
        <v>378</v>
      </c>
      <c r="C103" s="83"/>
      <c r="D103" s="83" t="s">
        <v>328</v>
      </c>
      <c r="E103" s="83" t="s">
        <v>36</v>
      </c>
      <c r="F103" s="83" t="s">
        <v>46</v>
      </c>
      <c r="G103" s="68">
        <f>G104</f>
        <v>3213.75</v>
      </c>
    </row>
    <row r="104" spans="1:7" s="81" customFormat="1" ht="25.5" x14ac:dyDescent="0.2">
      <c r="A104" s="82" t="s">
        <v>379</v>
      </c>
      <c r="B104" s="83" t="s">
        <v>378</v>
      </c>
      <c r="C104" s="83"/>
      <c r="D104" s="83" t="s">
        <v>328</v>
      </c>
      <c r="E104" s="83" t="s">
        <v>36</v>
      </c>
      <c r="F104" s="83" t="s">
        <v>46</v>
      </c>
      <c r="G104" s="68">
        <f>G105</f>
        <v>3213.75</v>
      </c>
    </row>
    <row r="105" spans="1:7" s="81" customFormat="1" x14ac:dyDescent="0.2">
      <c r="A105" s="111" t="s">
        <v>87</v>
      </c>
      <c r="B105" s="76" t="s">
        <v>378</v>
      </c>
      <c r="C105" s="76" t="s">
        <v>60</v>
      </c>
      <c r="D105" s="76" t="s">
        <v>328</v>
      </c>
      <c r="E105" s="76" t="s">
        <v>36</v>
      </c>
      <c r="F105" s="76" t="s">
        <v>46</v>
      </c>
      <c r="G105" s="78">
        <v>3213.75</v>
      </c>
    </row>
    <row r="106" spans="1:7" s="27" customFormat="1" ht="51.75" customHeight="1" x14ac:dyDescent="0.2">
      <c r="A106" s="104" t="s">
        <v>364</v>
      </c>
      <c r="B106" s="83" t="s">
        <v>365</v>
      </c>
      <c r="C106" s="83"/>
      <c r="D106" s="83" t="s">
        <v>328</v>
      </c>
      <c r="E106" s="83" t="s">
        <v>40</v>
      </c>
      <c r="F106" s="83" t="s">
        <v>46</v>
      </c>
      <c r="G106" s="65">
        <f t="shared" ref="G106:G107" si="0">G107</f>
        <v>12792.045</v>
      </c>
    </row>
    <row r="107" spans="1:7" s="27" customFormat="1" ht="25.5" x14ac:dyDescent="0.2">
      <c r="A107" s="104" t="s">
        <v>349</v>
      </c>
      <c r="B107" s="83" t="s">
        <v>366</v>
      </c>
      <c r="C107" s="105"/>
      <c r="D107" s="83" t="s">
        <v>328</v>
      </c>
      <c r="E107" s="83" t="s">
        <v>40</v>
      </c>
      <c r="F107" s="83" t="s">
        <v>46</v>
      </c>
      <c r="G107" s="65">
        <f t="shared" si="0"/>
        <v>12792.045</v>
      </c>
    </row>
    <row r="108" spans="1:7" s="27" customFormat="1" x14ac:dyDescent="0.2">
      <c r="A108" s="19" t="s">
        <v>255</v>
      </c>
      <c r="B108" s="76" t="s">
        <v>366</v>
      </c>
      <c r="C108" s="76" t="s">
        <v>70</v>
      </c>
      <c r="D108" s="76" t="s">
        <v>328</v>
      </c>
      <c r="E108" s="76" t="s">
        <v>40</v>
      </c>
      <c r="F108" s="76" t="s">
        <v>46</v>
      </c>
      <c r="G108" s="63">
        <v>12792.045</v>
      </c>
    </row>
    <row r="109" spans="1:7" s="27" customFormat="1" ht="51.75" customHeight="1" x14ac:dyDescent="0.2">
      <c r="A109" s="17" t="s">
        <v>347</v>
      </c>
      <c r="B109" s="83" t="s">
        <v>348</v>
      </c>
      <c r="C109" s="76"/>
      <c r="D109" s="4" t="s">
        <v>79</v>
      </c>
      <c r="E109" s="83" t="s">
        <v>40</v>
      </c>
      <c r="F109" s="83" t="s">
        <v>46</v>
      </c>
      <c r="G109" s="65">
        <f>G110</f>
        <v>831.60416999999995</v>
      </c>
    </row>
    <row r="110" spans="1:7" s="27" customFormat="1" ht="25.5" x14ac:dyDescent="0.2">
      <c r="A110" s="82" t="s">
        <v>349</v>
      </c>
      <c r="B110" s="83" t="s">
        <v>350</v>
      </c>
      <c r="C110" s="83"/>
      <c r="D110" s="4" t="s">
        <v>79</v>
      </c>
      <c r="E110" s="83" t="s">
        <v>40</v>
      </c>
      <c r="F110" s="83" t="s">
        <v>46</v>
      </c>
      <c r="G110" s="65">
        <f>G111</f>
        <v>831.60416999999995</v>
      </c>
    </row>
    <row r="111" spans="1:7" s="27" customFormat="1" x14ac:dyDescent="0.2">
      <c r="A111" s="99" t="s">
        <v>351</v>
      </c>
      <c r="B111" s="76" t="s">
        <v>350</v>
      </c>
      <c r="C111" s="76" t="s">
        <v>352</v>
      </c>
      <c r="D111" s="6" t="s">
        <v>79</v>
      </c>
      <c r="E111" s="76" t="s">
        <v>40</v>
      </c>
      <c r="F111" s="76" t="s">
        <v>46</v>
      </c>
      <c r="G111" s="63">
        <v>831.60416999999995</v>
      </c>
    </row>
    <row r="112" spans="1:7" s="84" customFormat="1" ht="51" x14ac:dyDescent="0.2">
      <c r="A112" s="91" t="s">
        <v>322</v>
      </c>
      <c r="B112" s="4" t="s">
        <v>324</v>
      </c>
      <c r="C112" s="92"/>
      <c r="D112" s="92" t="s">
        <v>27</v>
      </c>
      <c r="E112" s="92" t="s">
        <v>34</v>
      </c>
      <c r="F112" s="92" t="s">
        <v>36</v>
      </c>
      <c r="G112" s="94">
        <f>G113</f>
        <v>50</v>
      </c>
    </row>
    <row r="113" spans="1:7" s="84" customFormat="1" ht="25.5" x14ac:dyDescent="0.2">
      <c r="A113" s="91" t="s">
        <v>84</v>
      </c>
      <c r="B113" s="4" t="s">
        <v>325</v>
      </c>
      <c r="C113" s="92"/>
      <c r="D113" s="92" t="s">
        <v>27</v>
      </c>
      <c r="E113" s="92" t="s">
        <v>34</v>
      </c>
      <c r="F113" s="92" t="s">
        <v>36</v>
      </c>
      <c r="G113" s="94">
        <f>G114</f>
        <v>50</v>
      </c>
    </row>
    <row r="114" spans="1:7" s="81" customFormat="1" x14ac:dyDescent="0.2">
      <c r="A114" s="11" t="s">
        <v>355</v>
      </c>
      <c r="B114" s="6" t="s">
        <v>325</v>
      </c>
      <c r="C114" s="93" t="s">
        <v>59</v>
      </c>
      <c r="D114" s="93" t="s">
        <v>27</v>
      </c>
      <c r="E114" s="93" t="s">
        <v>34</v>
      </c>
      <c r="F114" s="93" t="s">
        <v>36</v>
      </c>
      <c r="G114" s="95">
        <v>50</v>
      </c>
    </row>
    <row r="115" spans="1:7" s="81" customFormat="1" ht="25.5" x14ac:dyDescent="0.2">
      <c r="A115" s="91" t="s">
        <v>323</v>
      </c>
      <c r="B115" s="4" t="s">
        <v>326</v>
      </c>
      <c r="C115" s="92"/>
      <c r="D115" s="92" t="s">
        <v>27</v>
      </c>
      <c r="E115" s="92" t="s">
        <v>34</v>
      </c>
      <c r="F115" s="92" t="s">
        <v>36</v>
      </c>
      <c r="G115" s="94">
        <f>G116</f>
        <v>50</v>
      </c>
    </row>
    <row r="116" spans="1:7" s="84" customFormat="1" ht="25.5" x14ac:dyDescent="0.2">
      <c r="A116" s="91" t="s">
        <v>84</v>
      </c>
      <c r="B116" s="4" t="s">
        <v>327</v>
      </c>
      <c r="C116" s="92"/>
      <c r="D116" s="92" t="s">
        <v>27</v>
      </c>
      <c r="E116" s="92" t="s">
        <v>34</v>
      </c>
      <c r="F116" s="92" t="s">
        <v>36</v>
      </c>
      <c r="G116" s="94">
        <f>G117</f>
        <v>50</v>
      </c>
    </row>
    <row r="117" spans="1:7" s="81" customFormat="1" x14ac:dyDescent="0.2">
      <c r="A117" s="11" t="s">
        <v>355</v>
      </c>
      <c r="B117" s="6" t="s">
        <v>327</v>
      </c>
      <c r="C117" s="93" t="s">
        <v>59</v>
      </c>
      <c r="D117" s="93" t="s">
        <v>27</v>
      </c>
      <c r="E117" s="93" t="s">
        <v>34</v>
      </c>
      <c r="F117" s="93" t="s">
        <v>36</v>
      </c>
      <c r="G117" s="95">
        <v>50</v>
      </c>
    </row>
    <row r="118" spans="1:7" s="27" customFormat="1" ht="25.5" x14ac:dyDescent="0.2">
      <c r="A118" s="34" t="s">
        <v>426</v>
      </c>
      <c r="B118" s="55" t="s">
        <v>106</v>
      </c>
      <c r="C118" s="55"/>
      <c r="D118" s="55"/>
      <c r="E118" s="55"/>
      <c r="F118" s="55"/>
      <c r="G118" s="56">
        <f>G119+G131+G144+G153</f>
        <v>98139.930729999993</v>
      </c>
    </row>
    <row r="119" spans="1:7" s="27" customFormat="1" ht="27" x14ac:dyDescent="0.2">
      <c r="A119" s="28" t="s">
        <v>427</v>
      </c>
      <c r="B119" s="7" t="s">
        <v>112</v>
      </c>
      <c r="C119" s="7"/>
      <c r="D119" s="7" t="s">
        <v>78</v>
      </c>
      <c r="E119" s="7" t="s">
        <v>47</v>
      </c>
      <c r="F119" s="7" t="s">
        <v>32</v>
      </c>
      <c r="G119" s="29">
        <f>G120</f>
        <v>20032.95</v>
      </c>
    </row>
    <row r="120" spans="1:7" s="27" customFormat="1" ht="25.5" x14ac:dyDescent="0.2">
      <c r="A120" s="18" t="s">
        <v>113</v>
      </c>
      <c r="B120" s="4" t="s">
        <v>114</v>
      </c>
      <c r="C120" s="4"/>
      <c r="D120" s="4" t="s">
        <v>78</v>
      </c>
      <c r="E120" s="4" t="s">
        <v>38</v>
      </c>
      <c r="F120" s="4" t="s">
        <v>32</v>
      </c>
      <c r="G120" s="5">
        <f>G121+G129+G125+G123+G127</f>
        <v>20032.95</v>
      </c>
    </row>
    <row r="121" spans="1:7" s="27" customFormat="1" ht="25.5" x14ac:dyDescent="0.2">
      <c r="A121" s="17" t="s">
        <v>115</v>
      </c>
      <c r="B121" s="4" t="s">
        <v>116</v>
      </c>
      <c r="C121" s="4"/>
      <c r="D121" s="4" t="s">
        <v>78</v>
      </c>
      <c r="E121" s="4" t="s">
        <v>38</v>
      </c>
      <c r="F121" s="4" t="s">
        <v>32</v>
      </c>
      <c r="G121" s="65">
        <f>G122</f>
        <v>7495.5</v>
      </c>
    </row>
    <row r="122" spans="1:7" s="27" customFormat="1" ht="51" x14ac:dyDescent="0.2">
      <c r="A122" s="11" t="s">
        <v>61</v>
      </c>
      <c r="B122" s="6" t="s">
        <v>116</v>
      </c>
      <c r="C122" s="6" t="s">
        <v>66</v>
      </c>
      <c r="D122" s="6" t="s">
        <v>78</v>
      </c>
      <c r="E122" s="6" t="s">
        <v>38</v>
      </c>
      <c r="F122" s="6" t="s">
        <v>32</v>
      </c>
      <c r="G122" s="63">
        <v>7495.5</v>
      </c>
    </row>
    <row r="123" spans="1:7" s="27" customFormat="1" ht="51" x14ac:dyDescent="0.2">
      <c r="A123" s="17" t="s">
        <v>468</v>
      </c>
      <c r="B123" s="4" t="s">
        <v>467</v>
      </c>
      <c r="C123" s="6"/>
      <c r="D123" s="4" t="s">
        <v>78</v>
      </c>
      <c r="E123" s="4" t="s">
        <v>38</v>
      </c>
      <c r="F123" s="4" t="s">
        <v>32</v>
      </c>
      <c r="G123" s="65">
        <f>G124</f>
        <v>230.17699999999999</v>
      </c>
    </row>
    <row r="124" spans="1:7" s="27" customFormat="1" x14ac:dyDescent="0.2">
      <c r="A124" s="19" t="s">
        <v>385</v>
      </c>
      <c r="B124" s="6" t="s">
        <v>467</v>
      </c>
      <c r="C124" s="6" t="s">
        <v>64</v>
      </c>
      <c r="D124" s="6" t="s">
        <v>78</v>
      </c>
      <c r="E124" s="6" t="s">
        <v>38</v>
      </c>
      <c r="F124" s="6" t="s">
        <v>32</v>
      </c>
      <c r="G124" s="63">
        <v>230.17699999999999</v>
      </c>
    </row>
    <row r="125" spans="1:7" s="27" customFormat="1" x14ac:dyDescent="0.2">
      <c r="A125" s="17" t="s">
        <v>414</v>
      </c>
      <c r="B125" s="4" t="s">
        <v>415</v>
      </c>
      <c r="C125" s="6"/>
      <c r="D125" s="4" t="s">
        <v>78</v>
      </c>
      <c r="E125" s="4" t="s">
        <v>38</v>
      </c>
      <c r="F125" s="4" t="s">
        <v>32</v>
      </c>
      <c r="G125" s="63">
        <f>G126</f>
        <v>106.383</v>
      </c>
    </row>
    <row r="126" spans="1:7" s="27" customFormat="1" x14ac:dyDescent="0.2">
      <c r="A126" s="19" t="s">
        <v>385</v>
      </c>
      <c r="B126" s="6" t="s">
        <v>415</v>
      </c>
      <c r="C126" s="6" t="s">
        <v>64</v>
      </c>
      <c r="D126" s="6" t="s">
        <v>78</v>
      </c>
      <c r="E126" s="6" t="s">
        <v>38</v>
      </c>
      <c r="F126" s="6" t="s">
        <v>32</v>
      </c>
      <c r="G126" s="63">
        <v>106.383</v>
      </c>
    </row>
    <row r="127" spans="1:7" s="27" customFormat="1" ht="25.5" x14ac:dyDescent="0.2">
      <c r="A127" s="17" t="s">
        <v>333</v>
      </c>
      <c r="B127" s="4" t="s">
        <v>469</v>
      </c>
      <c r="C127" s="4"/>
      <c r="D127" s="4" t="s">
        <v>78</v>
      </c>
      <c r="E127" s="4" t="s">
        <v>38</v>
      </c>
      <c r="F127" s="4" t="s">
        <v>32</v>
      </c>
      <c r="G127" s="65">
        <f>G128</f>
        <v>1300</v>
      </c>
    </row>
    <row r="128" spans="1:7" s="27" customFormat="1" ht="51" x14ac:dyDescent="0.2">
      <c r="A128" s="11" t="s">
        <v>61</v>
      </c>
      <c r="B128" s="6" t="s">
        <v>469</v>
      </c>
      <c r="C128" s="6" t="s">
        <v>66</v>
      </c>
      <c r="D128" s="6" t="s">
        <v>78</v>
      </c>
      <c r="E128" s="6" t="s">
        <v>38</v>
      </c>
      <c r="F128" s="6" t="s">
        <v>32</v>
      </c>
      <c r="G128" s="63">
        <v>1300</v>
      </c>
    </row>
    <row r="129" spans="1:7" s="27" customFormat="1" ht="25.5" x14ac:dyDescent="0.2">
      <c r="A129" s="17" t="s">
        <v>117</v>
      </c>
      <c r="B129" s="4" t="s">
        <v>207</v>
      </c>
      <c r="C129" s="4"/>
      <c r="D129" s="4" t="s">
        <v>78</v>
      </c>
      <c r="E129" s="4" t="s">
        <v>38</v>
      </c>
      <c r="F129" s="4" t="s">
        <v>32</v>
      </c>
      <c r="G129" s="5">
        <f>G130</f>
        <v>10900.89</v>
      </c>
    </row>
    <row r="130" spans="1:7" s="27" customFormat="1" ht="51" x14ac:dyDescent="0.2">
      <c r="A130" s="11" t="s">
        <v>61</v>
      </c>
      <c r="B130" s="6" t="s">
        <v>207</v>
      </c>
      <c r="C130" s="6" t="s">
        <v>66</v>
      </c>
      <c r="D130" s="6" t="s">
        <v>78</v>
      </c>
      <c r="E130" s="6" t="s">
        <v>38</v>
      </c>
      <c r="F130" s="6" t="s">
        <v>32</v>
      </c>
      <c r="G130" s="63">
        <v>10900.89</v>
      </c>
    </row>
    <row r="131" spans="1:7" s="27" customFormat="1" ht="27" x14ac:dyDescent="0.25">
      <c r="A131" s="44" t="s">
        <v>428</v>
      </c>
      <c r="B131" s="7" t="s">
        <v>118</v>
      </c>
      <c r="C131" s="7"/>
      <c r="D131" s="7" t="s">
        <v>78</v>
      </c>
      <c r="E131" s="7" t="s">
        <v>47</v>
      </c>
      <c r="F131" s="7" t="s">
        <v>32</v>
      </c>
      <c r="G131" s="64">
        <f>G132</f>
        <v>32269.329150000001</v>
      </c>
    </row>
    <row r="132" spans="1:7" s="27" customFormat="1" ht="25.5" x14ac:dyDescent="0.2">
      <c r="A132" s="18" t="s">
        <v>119</v>
      </c>
      <c r="B132" s="4" t="s">
        <v>120</v>
      </c>
      <c r="C132" s="4"/>
      <c r="D132" s="4" t="s">
        <v>78</v>
      </c>
      <c r="E132" s="4" t="s">
        <v>38</v>
      </c>
      <c r="F132" s="4" t="s">
        <v>32</v>
      </c>
      <c r="G132" s="65">
        <f>G141+G133+G135+G137+G139</f>
        <v>32269.329150000001</v>
      </c>
    </row>
    <row r="133" spans="1:7" s="27" customFormat="1" ht="38.25" x14ac:dyDescent="0.2">
      <c r="A133" s="17" t="s">
        <v>121</v>
      </c>
      <c r="B133" s="4" t="s">
        <v>122</v>
      </c>
      <c r="C133" s="4"/>
      <c r="D133" s="4" t="s">
        <v>78</v>
      </c>
      <c r="E133" s="4" t="s">
        <v>47</v>
      </c>
      <c r="F133" s="4" t="s">
        <v>32</v>
      </c>
      <c r="G133" s="65">
        <f>SUM(G134)</f>
        <v>12718.48785</v>
      </c>
    </row>
    <row r="134" spans="1:7" s="27" customFormat="1" ht="51" x14ac:dyDescent="0.2">
      <c r="A134" s="19" t="s">
        <v>62</v>
      </c>
      <c r="B134" s="6" t="s">
        <v>122</v>
      </c>
      <c r="C134" s="6" t="s">
        <v>65</v>
      </c>
      <c r="D134" s="6" t="s">
        <v>78</v>
      </c>
      <c r="E134" s="6" t="s">
        <v>38</v>
      </c>
      <c r="F134" s="6" t="s">
        <v>32</v>
      </c>
      <c r="G134" s="63">
        <v>12718.48785</v>
      </c>
    </row>
    <row r="135" spans="1:7" s="27" customFormat="1" ht="38.25" x14ac:dyDescent="0.2">
      <c r="A135" s="18" t="s">
        <v>380</v>
      </c>
      <c r="B135" s="4" t="s">
        <v>381</v>
      </c>
      <c r="C135" s="4"/>
      <c r="D135" s="4" t="s">
        <v>78</v>
      </c>
      <c r="E135" s="4" t="s">
        <v>38</v>
      </c>
      <c r="F135" s="4" t="s">
        <v>32</v>
      </c>
      <c r="G135" s="65">
        <f>G136</f>
        <v>963.73829999999998</v>
      </c>
    </row>
    <row r="136" spans="1:7" s="27" customFormat="1" x14ac:dyDescent="0.2">
      <c r="A136" s="19" t="s">
        <v>255</v>
      </c>
      <c r="B136" s="6" t="s">
        <v>381</v>
      </c>
      <c r="C136" s="6" t="s">
        <v>70</v>
      </c>
      <c r="D136" s="6" t="s">
        <v>78</v>
      </c>
      <c r="E136" s="6" t="s">
        <v>38</v>
      </c>
      <c r="F136" s="6" t="s">
        <v>32</v>
      </c>
      <c r="G136" s="15">
        <v>963.73829999999998</v>
      </c>
    </row>
    <row r="137" spans="1:7" s="27" customFormat="1" x14ac:dyDescent="0.2">
      <c r="A137" s="17" t="s">
        <v>414</v>
      </c>
      <c r="B137" s="4" t="s">
        <v>416</v>
      </c>
      <c r="C137" s="6"/>
      <c r="D137" s="4" t="s">
        <v>78</v>
      </c>
      <c r="E137" s="4" t="s">
        <v>38</v>
      </c>
      <c r="F137" s="4" t="s">
        <v>32</v>
      </c>
      <c r="G137" s="15">
        <f>G138</f>
        <v>106.383</v>
      </c>
    </row>
    <row r="138" spans="1:7" s="27" customFormat="1" x14ac:dyDescent="0.2">
      <c r="A138" s="19" t="s">
        <v>385</v>
      </c>
      <c r="B138" s="6" t="s">
        <v>416</v>
      </c>
      <c r="C138" s="6" t="s">
        <v>70</v>
      </c>
      <c r="D138" s="6" t="s">
        <v>78</v>
      </c>
      <c r="E138" s="6" t="s">
        <v>38</v>
      </c>
      <c r="F138" s="6" t="s">
        <v>32</v>
      </c>
      <c r="G138" s="15">
        <v>106.383</v>
      </c>
    </row>
    <row r="139" spans="1:7" s="27" customFormat="1" ht="25.5" x14ac:dyDescent="0.2">
      <c r="A139" s="18" t="s">
        <v>333</v>
      </c>
      <c r="B139" s="4" t="s">
        <v>470</v>
      </c>
      <c r="C139" s="4"/>
      <c r="D139" s="4" t="s">
        <v>78</v>
      </c>
      <c r="E139" s="4" t="s">
        <v>47</v>
      </c>
      <c r="F139" s="4" t="s">
        <v>32</v>
      </c>
      <c r="G139" s="5">
        <f>G140</f>
        <v>3400</v>
      </c>
    </row>
    <row r="140" spans="1:7" s="27" customFormat="1" ht="51" x14ac:dyDescent="0.2">
      <c r="A140" s="19" t="s">
        <v>62</v>
      </c>
      <c r="B140" s="6" t="s">
        <v>470</v>
      </c>
      <c r="C140" s="6" t="s">
        <v>65</v>
      </c>
      <c r="D140" s="6" t="s">
        <v>78</v>
      </c>
      <c r="E140" s="6" t="s">
        <v>38</v>
      </c>
      <c r="F140" s="6" t="s">
        <v>32</v>
      </c>
      <c r="G140" s="15">
        <v>3400</v>
      </c>
    </row>
    <row r="141" spans="1:7" s="27" customFormat="1" ht="25.5" x14ac:dyDescent="0.2">
      <c r="A141" s="17" t="s">
        <v>117</v>
      </c>
      <c r="B141" s="4" t="s">
        <v>208</v>
      </c>
      <c r="C141" s="4"/>
      <c r="D141" s="4" t="s">
        <v>78</v>
      </c>
      <c r="E141" s="4" t="s">
        <v>38</v>
      </c>
      <c r="F141" s="4" t="s">
        <v>32</v>
      </c>
      <c r="G141" s="5">
        <f>G142</f>
        <v>15080.72</v>
      </c>
    </row>
    <row r="142" spans="1:7" s="27" customFormat="1" ht="51" x14ac:dyDescent="0.2">
      <c r="A142" s="19" t="s">
        <v>62</v>
      </c>
      <c r="B142" s="6" t="s">
        <v>208</v>
      </c>
      <c r="C142" s="6" t="s">
        <v>65</v>
      </c>
      <c r="D142" s="6" t="s">
        <v>78</v>
      </c>
      <c r="E142" s="6" t="s">
        <v>38</v>
      </c>
      <c r="F142" s="6" t="s">
        <v>32</v>
      </c>
      <c r="G142" s="63">
        <v>15080.72</v>
      </c>
    </row>
    <row r="143" spans="1:7" s="27" customFormat="1" ht="40.5" x14ac:dyDescent="0.2">
      <c r="A143" s="28" t="s">
        <v>429</v>
      </c>
      <c r="B143" s="7" t="s">
        <v>107</v>
      </c>
      <c r="C143" s="7"/>
      <c r="D143" s="7">
        <v>973</v>
      </c>
      <c r="E143" s="7" t="s">
        <v>35</v>
      </c>
      <c r="F143" s="7" t="s">
        <v>46</v>
      </c>
      <c r="G143" s="66">
        <f>G144</f>
        <v>30944.747579999999</v>
      </c>
    </row>
    <row r="144" spans="1:7" s="27" customFormat="1" ht="25.5" x14ac:dyDescent="0.2">
      <c r="A144" s="18" t="s">
        <v>108</v>
      </c>
      <c r="B144" s="4" t="s">
        <v>109</v>
      </c>
      <c r="C144" s="4"/>
      <c r="D144" s="4" t="s">
        <v>78</v>
      </c>
      <c r="E144" s="4" t="s">
        <v>35</v>
      </c>
      <c r="F144" s="4" t="s">
        <v>46</v>
      </c>
      <c r="G144" s="67">
        <f>G145+G147+G151+G149</f>
        <v>30944.747579999999</v>
      </c>
    </row>
    <row r="145" spans="1:8" s="27" customFormat="1" ht="38.25" x14ac:dyDescent="0.2">
      <c r="A145" s="17" t="s">
        <v>110</v>
      </c>
      <c r="B145" s="4" t="s">
        <v>111</v>
      </c>
      <c r="C145" s="4"/>
      <c r="D145" s="4">
        <v>973</v>
      </c>
      <c r="E145" s="4" t="s">
        <v>35</v>
      </c>
      <c r="F145" s="4" t="s">
        <v>46</v>
      </c>
      <c r="G145" s="65">
        <f>G146</f>
        <v>12586.596</v>
      </c>
    </row>
    <row r="146" spans="1:8" s="27" customFormat="1" ht="51" x14ac:dyDescent="0.2">
      <c r="A146" s="19" t="s">
        <v>62</v>
      </c>
      <c r="B146" s="6" t="s">
        <v>111</v>
      </c>
      <c r="C146" s="6" t="s">
        <v>65</v>
      </c>
      <c r="D146" s="6" t="s">
        <v>78</v>
      </c>
      <c r="E146" s="6" t="s">
        <v>35</v>
      </c>
      <c r="F146" s="6" t="s">
        <v>46</v>
      </c>
      <c r="G146" s="15">
        <v>12586.596</v>
      </c>
    </row>
    <row r="147" spans="1:8" s="27" customFormat="1" ht="63.75" x14ac:dyDescent="0.2">
      <c r="A147" s="18" t="s">
        <v>382</v>
      </c>
      <c r="B147" s="4" t="s">
        <v>383</v>
      </c>
      <c r="C147" s="4"/>
      <c r="D147" s="4" t="s">
        <v>78</v>
      </c>
      <c r="E147" s="4" t="s">
        <v>35</v>
      </c>
      <c r="F147" s="4" t="s">
        <v>46</v>
      </c>
      <c r="G147" s="65">
        <f>G148</f>
        <v>535.35158000000001</v>
      </c>
    </row>
    <row r="148" spans="1:8" s="27" customFormat="1" x14ac:dyDescent="0.2">
      <c r="A148" s="19" t="s">
        <v>255</v>
      </c>
      <c r="B148" s="6" t="s">
        <v>383</v>
      </c>
      <c r="C148" s="6" t="s">
        <v>70</v>
      </c>
      <c r="D148" s="6" t="s">
        <v>78</v>
      </c>
      <c r="E148" s="6" t="s">
        <v>35</v>
      </c>
      <c r="F148" s="6" t="s">
        <v>46</v>
      </c>
      <c r="G148" s="15">
        <v>535.35158000000001</v>
      </c>
    </row>
    <row r="149" spans="1:8" s="27" customFormat="1" ht="25.5" x14ac:dyDescent="0.2">
      <c r="A149" s="18" t="s">
        <v>333</v>
      </c>
      <c r="B149" s="4" t="s">
        <v>472</v>
      </c>
      <c r="C149" s="4"/>
      <c r="D149" s="4" t="s">
        <v>78</v>
      </c>
      <c r="E149" s="4" t="s">
        <v>35</v>
      </c>
      <c r="F149" s="4" t="s">
        <v>46</v>
      </c>
      <c r="G149" s="5">
        <f>G150</f>
        <v>4100</v>
      </c>
    </row>
    <row r="150" spans="1:8" s="27" customFormat="1" ht="51" x14ac:dyDescent="0.2">
      <c r="A150" s="19" t="s">
        <v>471</v>
      </c>
      <c r="B150" s="6" t="s">
        <v>472</v>
      </c>
      <c r="C150" s="6" t="s">
        <v>65</v>
      </c>
      <c r="D150" s="6" t="s">
        <v>78</v>
      </c>
      <c r="E150" s="6" t="s">
        <v>35</v>
      </c>
      <c r="F150" s="6" t="s">
        <v>46</v>
      </c>
      <c r="G150" s="15">
        <v>4100</v>
      </c>
    </row>
    <row r="151" spans="1:8" s="27" customFormat="1" ht="89.25" x14ac:dyDescent="0.2">
      <c r="A151" s="18" t="s">
        <v>270</v>
      </c>
      <c r="B151" s="4" t="s">
        <v>206</v>
      </c>
      <c r="C151" s="4"/>
      <c r="D151" s="4">
        <v>973</v>
      </c>
      <c r="E151" s="4" t="s">
        <v>35</v>
      </c>
      <c r="F151" s="4" t="s">
        <v>46</v>
      </c>
      <c r="G151" s="65">
        <f>G152</f>
        <v>13722.8</v>
      </c>
    </row>
    <row r="152" spans="1:8" s="27" customFormat="1" ht="51" x14ac:dyDescent="0.2">
      <c r="A152" s="19" t="s">
        <v>62</v>
      </c>
      <c r="B152" s="6" t="s">
        <v>206</v>
      </c>
      <c r="C152" s="6" t="s">
        <v>65</v>
      </c>
      <c r="D152" s="6">
        <v>973</v>
      </c>
      <c r="E152" s="6" t="s">
        <v>35</v>
      </c>
      <c r="F152" s="6" t="s">
        <v>46</v>
      </c>
      <c r="G152" s="63">
        <v>13722.8</v>
      </c>
    </row>
    <row r="153" spans="1:8" s="27" customFormat="1" ht="27" x14ac:dyDescent="0.2">
      <c r="A153" s="28" t="s">
        <v>430</v>
      </c>
      <c r="B153" s="7" t="s">
        <v>123</v>
      </c>
      <c r="C153" s="7"/>
      <c r="D153" s="7" t="s">
        <v>78</v>
      </c>
      <c r="E153" s="7" t="s">
        <v>38</v>
      </c>
      <c r="F153" s="7" t="s">
        <v>32</v>
      </c>
      <c r="G153" s="29">
        <f>G154+G159</f>
        <v>14892.904000000002</v>
      </c>
    </row>
    <row r="154" spans="1:8" s="27" customFormat="1" ht="25.5" x14ac:dyDescent="0.2">
      <c r="A154" s="18" t="s">
        <v>124</v>
      </c>
      <c r="B154" s="4" t="s">
        <v>125</v>
      </c>
      <c r="C154" s="4"/>
      <c r="D154" s="4" t="s">
        <v>78</v>
      </c>
      <c r="E154" s="4" t="s">
        <v>38</v>
      </c>
      <c r="F154" s="4" t="s">
        <v>32</v>
      </c>
      <c r="G154" s="5">
        <f>G155</f>
        <v>697.404</v>
      </c>
    </row>
    <row r="155" spans="1:8" s="27" customFormat="1" ht="25.5" x14ac:dyDescent="0.2">
      <c r="A155" s="12" t="s">
        <v>126</v>
      </c>
      <c r="B155" s="4" t="s">
        <v>127</v>
      </c>
      <c r="C155" s="4"/>
      <c r="D155" s="4" t="s">
        <v>78</v>
      </c>
      <c r="E155" s="4" t="s">
        <v>38</v>
      </c>
      <c r="F155" s="4" t="s">
        <v>32</v>
      </c>
      <c r="G155" s="5">
        <f>SUM(G156:G158)</f>
        <v>697.404</v>
      </c>
    </row>
    <row r="156" spans="1:8" s="27" customFormat="1" ht="25.5" x14ac:dyDescent="0.2">
      <c r="A156" s="11" t="s">
        <v>343</v>
      </c>
      <c r="B156" s="6" t="s">
        <v>127</v>
      </c>
      <c r="C156" s="6" t="s">
        <v>342</v>
      </c>
      <c r="D156" s="6" t="s">
        <v>78</v>
      </c>
      <c r="E156" s="6" t="s">
        <v>38</v>
      </c>
      <c r="F156" s="6" t="s">
        <v>32</v>
      </c>
      <c r="G156" s="15">
        <v>93</v>
      </c>
    </row>
    <row r="157" spans="1:8" s="27" customFormat="1" x14ac:dyDescent="0.2">
      <c r="A157" s="11" t="s">
        <v>355</v>
      </c>
      <c r="B157" s="6" t="s">
        <v>127</v>
      </c>
      <c r="C157" s="6" t="s">
        <v>59</v>
      </c>
      <c r="D157" s="6" t="s">
        <v>78</v>
      </c>
      <c r="E157" s="6" t="s">
        <v>38</v>
      </c>
      <c r="F157" s="6" t="s">
        <v>32</v>
      </c>
      <c r="G157" s="63">
        <v>504.404</v>
      </c>
    </row>
    <row r="158" spans="1:8" s="27" customFormat="1" x14ac:dyDescent="0.2">
      <c r="A158" s="10" t="s">
        <v>345</v>
      </c>
      <c r="B158" s="6" t="s">
        <v>127</v>
      </c>
      <c r="C158" s="6" t="s">
        <v>346</v>
      </c>
      <c r="D158" s="6" t="s">
        <v>78</v>
      </c>
      <c r="E158" s="6" t="s">
        <v>38</v>
      </c>
      <c r="F158" s="6" t="s">
        <v>32</v>
      </c>
      <c r="G158" s="15">
        <v>100</v>
      </c>
      <c r="H158" s="89"/>
    </row>
    <row r="159" spans="1:8" s="27" customFormat="1" ht="25.5" x14ac:dyDescent="0.2">
      <c r="A159" s="18" t="s">
        <v>241</v>
      </c>
      <c r="B159" s="4" t="s">
        <v>240</v>
      </c>
      <c r="C159" s="4"/>
      <c r="D159" s="4" t="s">
        <v>78</v>
      </c>
      <c r="E159" s="4" t="s">
        <v>38</v>
      </c>
      <c r="F159" s="4" t="s">
        <v>34</v>
      </c>
      <c r="G159" s="65">
        <f>G160+G163+G171</f>
        <v>14195.500000000002</v>
      </c>
    </row>
    <row r="160" spans="1:8" s="27" customFormat="1" ht="25.5" x14ac:dyDescent="0.2">
      <c r="A160" s="18" t="s">
        <v>71</v>
      </c>
      <c r="B160" s="4" t="s">
        <v>170</v>
      </c>
      <c r="C160" s="4"/>
      <c r="D160" s="4" t="s">
        <v>78</v>
      </c>
      <c r="E160" s="4" t="s">
        <v>38</v>
      </c>
      <c r="F160" s="4" t="s">
        <v>34</v>
      </c>
      <c r="G160" s="65">
        <f>SUM(G161:G162)</f>
        <v>1176.0999999999999</v>
      </c>
    </row>
    <row r="161" spans="1:7" s="27" customFormat="1" ht="25.5" x14ac:dyDescent="0.2">
      <c r="A161" s="10" t="s">
        <v>94</v>
      </c>
      <c r="B161" s="6" t="s">
        <v>170</v>
      </c>
      <c r="C161" s="6" t="s">
        <v>56</v>
      </c>
      <c r="D161" s="6" t="s">
        <v>78</v>
      </c>
      <c r="E161" s="6" t="s">
        <v>38</v>
      </c>
      <c r="F161" s="6" t="s">
        <v>34</v>
      </c>
      <c r="G161" s="63">
        <v>903.3</v>
      </c>
    </row>
    <row r="162" spans="1:7" s="27" customFormat="1" ht="38.25" x14ac:dyDescent="0.2">
      <c r="A162" s="10" t="s">
        <v>95</v>
      </c>
      <c r="B162" s="6" t="s">
        <v>170</v>
      </c>
      <c r="C162" s="6" t="s">
        <v>88</v>
      </c>
      <c r="D162" s="6" t="s">
        <v>78</v>
      </c>
      <c r="E162" s="6" t="s">
        <v>38</v>
      </c>
      <c r="F162" s="6" t="s">
        <v>34</v>
      </c>
      <c r="G162" s="63">
        <v>272.8</v>
      </c>
    </row>
    <row r="163" spans="1:7" s="27" customFormat="1" ht="25.5" x14ac:dyDescent="0.2">
      <c r="A163" s="12" t="s">
        <v>219</v>
      </c>
      <c r="B163" s="4" t="s">
        <v>128</v>
      </c>
      <c r="C163" s="4"/>
      <c r="D163" s="4" t="s">
        <v>78</v>
      </c>
      <c r="E163" s="4" t="s">
        <v>38</v>
      </c>
      <c r="F163" s="4" t="s">
        <v>34</v>
      </c>
      <c r="G163" s="65">
        <f>SUM(G164:G170)</f>
        <v>11619.400000000001</v>
      </c>
    </row>
    <row r="164" spans="1:7" s="27" customFormat="1" x14ac:dyDescent="0.2">
      <c r="A164" s="11" t="s">
        <v>167</v>
      </c>
      <c r="B164" s="6" t="s">
        <v>128</v>
      </c>
      <c r="C164" s="6" t="s">
        <v>73</v>
      </c>
      <c r="D164" s="6" t="s">
        <v>78</v>
      </c>
      <c r="E164" s="6" t="s">
        <v>38</v>
      </c>
      <c r="F164" s="6" t="s">
        <v>34</v>
      </c>
      <c r="G164" s="63">
        <v>8119.7</v>
      </c>
    </row>
    <row r="165" spans="1:7" s="27" customFormat="1" ht="25.5" x14ac:dyDescent="0.2">
      <c r="A165" s="11" t="s">
        <v>343</v>
      </c>
      <c r="B165" s="6" t="s">
        <v>128</v>
      </c>
      <c r="C165" s="6" t="s">
        <v>342</v>
      </c>
      <c r="D165" s="6" t="s">
        <v>78</v>
      </c>
      <c r="E165" s="6" t="s">
        <v>38</v>
      </c>
      <c r="F165" s="6" t="s">
        <v>34</v>
      </c>
      <c r="G165" s="63">
        <v>100</v>
      </c>
    </row>
    <row r="166" spans="1:7" s="27" customFormat="1" ht="38.25" x14ac:dyDescent="0.2">
      <c r="A166" s="11" t="s">
        <v>166</v>
      </c>
      <c r="B166" s="6" t="s">
        <v>128</v>
      </c>
      <c r="C166" s="6" t="s">
        <v>101</v>
      </c>
      <c r="D166" s="6" t="s">
        <v>78</v>
      </c>
      <c r="E166" s="6" t="s">
        <v>38</v>
      </c>
      <c r="F166" s="6" t="s">
        <v>34</v>
      </c>
      <c r="G166" s="63">
        <v>2452.1999999999998</v>
      </c>
    </row>
    <row r="167" spans="1:7" s="27" customFormat="1" ht="25.5" x14ac:dyDescent="0.2">
      <c r="A167" s="11" t="s">
        <v>72</v>
      </c>
      <c r="B167" s="6" t="s">
        <v>128</v>
      </c>
      <c r="C167" s="6" t="s">
        <v>58</v>
      </c>
      <c r="D167" s="6" t="s">
        <v>78</v>
      </c>
      <c r="E167" s="6" t="s">
        <v>38</v>
      </c>
      <c r="F167" s="6" t="s">
        <v>34</v>
      </c>
      <c r="G167" s="63">
        <v>252</v>
      </c>
    </row>
    <row r="168" spans="1:7" s="27" customFormat="1" x14ac:dyDescent="0.2">
      <c r="A168" s="11" t="s">
        <v>355</v>
      </c>
      <c r="B168" s="6" t="s">
        <v>128</v>
      </c>
      <c r="C168" s="6" t="s">
        <v>59</v>
      </c>
      <c r="D168" s="6" t="s">
        <v>78</v>
      </c>
      <c r="E168" s="6" t="s">
        <v>38</v>
      </c>
      <c r="F168" s="6" t="s">
        <v>34</v>
      </c>
      <c r="G168" s="63">
        <v>688.82</v>
      </c>
    </row>
    <row r="169" spans="1:7" s="27" customFormat="1" x14ac:dyDescent="0.2">
      <c r="A169" s="10" t="s">
        <v>276</v>
      </c>
      <c r="B169" s="6" t="s">
        <v>128</v>
      </c>
      <c r="C169" s="6" t="s">
        <v>275</v>
      </c>
      <c r="D169" s="6" t="s">
        <v>78</v>
      </c>
      <c r="E169" s="6" t="s">
        <v>38</v>
      </c>
      <c r="F169" s="6" t="s">
        <v>34</v>
      </c>
      <c r="G169" s="63">
        <v>6.5</v>
      </c>
    </row>
    <row r="170" spans="1:7" s="27" customFormat="1" x14ac:dyDescent="0.2">
      <c r="A170" s="10" t="s">
        <v>200</v>
      </c>
      <c r="B170" s="6" t="s">
        <v>128</v>
      </c>
      <c r="C170" s="6" t="s">
        <v>199</v>
      </c>
      <c r="D170" s="6" t="s">
        <v>78</v>
      </c>
      <c r="E170" s="6" t="s">
        <v>38</v>
      </c>
      <c r="F170" s="6" t="s">
        <v>34</v>
      </c>
      <c r="G170" s="63">
        <v>0.18</v>
      </c>
    </row>
    <row r="171" spans="1:7" s="27" customFormat="1" ht="25.5" x14ac:dyDescent="0.2">
      <c r="A171" s="13" t="s">
        <v>333</v>
      </c>
      <c r="B171" s="4" t="s">
        <v>473</v>
      </c>
      <c r="C171" s="4"/>
      <c r="D171" s="4" t="s">
        <v>78</v>
      </c>
      <c r="E171" s="4" t="s">
        <v>38</v>
      </c>
      <c r="F171" s="4" t="s">
        <v>34</v>
      </c>
      <c r="G171" s="65">
        <f>G172+G173</f>
        <v>1400</v>
      </c>
    </row>
    <row r="172" spans="1:7" s="27" customFormat="1" x14ac:dyDescent="0.2">
      <c r="A172" s="11" t="s">
        <v>167</v>
      </c>
      <c r="B172" s="6" t="s">
        <v>473</v>
      </c>
      <c r="C172" s="6" t="s">
        <v>73</v>
      </c>
      <c r="D172" s="6" t="s">
        <v>78</v>
      </c>
      <c r="E172" s="6" t="s">
        <v>38</v>
      </c>
      <c r="F172" s="6" t="s">
        <v>34</v>
      </c>
      <c r="G172" s="63">
        <v>1075.26</v>
      </c>
    </row>
    <row r="173" spans="1:7" s="27" customFormat="1" ht="38.25" x14ac:dyDescent="0.2">
      <c r="A173" s="11" t="s">
        <v>166</v>
      </c>
      <c r="B173" s="6" t="s">
        <v>473</v>
      </c>
      <c r="C173" s="6" t="s">
        <v>101</v>
      </c>
      <c r="D173" s="6" t="s">
        <v>78</v>
      </c>
      <c r="E173" s="6" t="s">
        <v>38</v>
      </c>
      <c r="F173" s="6" t="s">
        <v>34</v>
      </c>
      <c r="G173" s="63">
        <v>324.74</v>
      </c>
    </row>
    <row r="174" spans="1:7" s="27" customFormat="1" ht="38.25" x14ac:dyDescent="0.2">
      <c r="A174" s="34" t="s">
        <v>431</v>
      </c>
      <c r="B174" s="55" t="s">
        <v>129</v>
      </c>
      <c r="C174" s="55"/>
      <c r="D174" s="55"/>
      <c r="E174" s="55"/>
      <c r="F174" s="55"/>
      <c r="G174" s="56">
        <f>G175+G186+G191+G205+G225+G221</f>
        <v>86407.60321999999</v>
      </c>
    </row>
    <row r="175" spans="1:7" s="27" customFormat="1" ht="27" x14ac:dyDescent="0.2">
      <c r="A175" s="28" t="s">
        <v>432</v>
      </c>
      <c r="B175" s="51" t="s">
        <v>210</v>
      </c>
      <c r="C175" s="7"/>
      <c r="D175" s="7" t="s">
        <v>28</v>
      </c>
      <c r="E175" s="7" t="s">
        <v>49</v>
      </c>
      <c r="F175" s="7" t="s">
        <v>33</v>
      </c>
      <c r="G175" s="29">
        <f>G177</f>
        <v>14720.17</v>
      </c>
    </row>
    <row r="176" spans="1:7" ht="25.5" x14ac:dyDescent="0.2">
      <c r="A176" s="18" t="s">
        <v>242</v>
      </c>
      <c r="B176" s="47" t="s">
        <v>210</v>
      </c>
      <c r="C176" s="4"/>
      <c r="D176" s="4" t="s">
        <v>28</v>
      </c>
      <c r="E176" s="4" t="s">
        <v>49</v>
      </c>
      <c r="F176" s="4" t="s">
        <v>33</v>
      </c>
      <c r="G176" s="5">
        <f>G177</f>
        <v>14720.17</v>
      </c>
    </row>
    <row r="177" spans="1:7" s="27" customFormat="1" ht="25.5" x14ac:dyDescent="0.2">
      <c r="A177" s="18" t="s">
        <v>86</v>
      </c>
      <c r="B177" s="47" t="s">
        <v>211</v>
      </c>
      <c r="C177" s="4"/>
      <c r="D177" s="4" t="s">
        <v>28</v>
      </c>
      <c r="E177" s="4" t="s">
        <v>49</v>
      </c>
      <c r="F177" s="4" t="s">
        <v>33</v>
      </c>
      <c r="G177" s="5">
        <f>SUM(G178:G181)</f>
        <v>14720.17</v>
      </c>
    </row>
    <row r="178" spans="1:7" s="27" customFormat="1" ht="25.5" x14ac:dyDescent="0.2">
      <c r="A178" s="19" t="s">
        <v>343</v>
      </c>
      <c r="B178" s="48" t="s">
        <v>211</v>
      </c>
      <c r="C178" s="6" t="s">
        <v>342</v>
      </c>
      <c r="D178" s="6" t="s">
        <v>28</v>
      </c>
      <c r="E178" s="6" t="s">
        <v>49</v>
      </c>
      <c r="F178" s="6" t="s">
        <v>33</v>
      </c>
      <c r="G178" s="15">
        <v>23</v>
      </c>
    </row>
    <row r="179" spans="1:7" s="27" customFormat="1" x14ac:dyDescent="0.2">
      <c r="A179" s="11" t="s">
        <v>355</v>
      </c>
      <c r="B179" s="48" t="s">
        <v>211</v>
      </c>
      <c r="C179" s="6" t="s">
        <v>59</v>
      </c>
      <c r="D179" s="6" t="s">
        <v>28</v>
      </c>
      <c r="E179" s="6" t="s">
        <v>49</v>
      </c>
      <c r="F179" s="6" t="s">
        <v>33</v>
      </c>
      <c r="G179" s="63">
        <v>338.7</v>
      </c>
    </row>
    <row r="180" spans="1:7" s="27" customFormat="1" x14ac:dyDescent="0.2">
      <c r="A180" s="11" t="s">
        <v>345</v>
      </c>
      <c r="B180" s="48" t="s">
        <v>211</v>
      </c>
      <c r="C180" s="6" t="s">
        <v>346</v>
      </c>
      <c r="D180" s="6" t="s">
        <v>28</v>
      </c>
      <c r="E180" s="6" t="s">
        <v>49</v>
      </c>
      <c r="F180" s="6" t="s">
        <v>33</v>
      </c>
      <c r="G180" s="63">
        <v>338.3</v>
      </c>
    </row>
    <row r="181" spans="1:7" s="27" customFormat="1" ht="25.5" x14ac:dyDescent="0.2">
      <c r="A181" s="18" t="s">
        <v>405</v>
      </c>
      <c r="B181" s="47" t="s">
        <v>406</v>
      </c>
      <c r="C181" s="6"/>
      <c r="D181" s="4" t="s">
        <v>28</v>
      </c>
      <c r="E181" s="4" t="s">
        <v>49</v>
      </c>
      <c r="F181" s="4" t="s">
        <v>33</v>
      </c>
      <c r="G181" s="63">
        <f>G182+G184</f>
        <v>14020.17</v>
      </c>
    </row>
    <row r="182" spans="1:7" s="27" customFormat="1" ht="25.5" x14ac:dyDescent="0.2">
      <c r="A182" s="18" t="s">
        <v>404</v>
      </c>
      <c r="B182" s="47" t="s">
        <v>406</v>
      </c>
      <c r="C182" s="6"/>
      <c r="D182" s="4" t="s">
        <v>28</v>
      </c>
      <c r="E182" s="4" t="s">
        <v>49</v>
      </c>
      <c r="F182" s="4" t="s">
        <v>33</v>
      </c>
      <c r="G182" s="63">
        <f>G183</f>
        <v>11570.17</v>
      </c>
    </row>
    <row r="183" spans="1:7" s="27" customFormat="1" ht="51" x14ac:dyDescent="0.2">
      <c r="A183" s="19" t="s">
        <v>61</v>
      </c>
      <c r="B183" s="48" t="s">
        <v>406</v>
      </c>
      <c r="C183" s="6" t="s">
        <v>65</v>
      </c>
      <c r="D183" s="6" t="s">
        <v>28</v>
      </c>
      <c r="E183" s="6" t="s">
        <v>49</v>
      </c>
      <c r="F183" s="6" t="s">
        <v>33</v>
      </c>
      <c r="G183" s="63">
        <v>11570.17</v>
      </c>
    </row>
    <row r="184" spans="1:7" s="27" customFormat="1" ht="25.5" x14ac:dyDescent="0.2">
      <c r="A184" s="18" t="s">
        <v>333</v>
      </c>
      <c r="B184" s="47" t="s">
        <v>474</v>
      </c>
      <c r="C184" s="6"/>
      <c r="D184" s="4" t="s">
        <v>475</v>
      </c>
      <c r="E184" s="4" t="s">
        <v>49</v>
      </c>
      <c r="F184" s="4" t="s">
        <v>33</v>
      </c>
      <c r="G184" s="63">
        <f>G185</f>
        <v>2450</v>
      </c>
    </row>
    <row r="185" spans="1:7" s="27" customFormat="1" ht="51" x14ac:dyDescent="0.2">
      <c r="A185" s="19" t="s">
        <v>61</v>
      </c>
      <c r="B185" s="48" t="s">
        <v>474</v>
      </c>
      <c r="C185" s="6" t="s">
        <v>65</v>
      </c>
      <c r="D185" s="6" t="s">
        <v>28</v>
      </c>
      <c r="E185" s="6" t="s">
        <v>49</v>
      </c>
      <c r="F185" s="6" t="s">
        <v>33</v>
      </c>
      <c r="G185" s="63">
        <v>2450</v>
      </c>
    </row>
    <row r="186" spans="1:7" s="27" customFormat="1" ht="27" x14ac:dyDescent="0.2">
      <c r="A186" s="28" t="s">
        <v>433</v>
      </c>
      <c r="B186" s="51" t="s">
        <v>233</v>
      </c>
      <c r="C186" s="7"/>
      <c r="D186" s="7" t="s">
        <v>28</v>
      </c>
      <c r="E186" s="7" t="s">
        <v>49</v>
      </c>
      <c r="F186" s="7" t="s">
        <v>33</v>
      </c>
      <c r="G186" s="29">
        <f>G187</f>
        <v>5013.3999999999996</v>
      </c>
    </row>
    <row r="187" spans="1:7" ht="25.5" x14ac:dyDescent="0.2">
      <c r="A187" s="18" t="s">
        <v>244</v>
      </c>
      <c r="B187" s="47" t="s">
        <v>243</v>
      </c>
      <c r="C187" s="4"/>
      <c r="D187" s="4" t="s">
        <v>28</v>
      </c>
      <c r="E187" s="4" t="s">
        <v>49</v>
      </c>
      <c r="F187" s="4" t="s">
        <v>33</v>
      </c>
      <c r="G187" s="5">
        <f>G188</f>
        <v>5013.3999999999996</v>
      </c>
    </row>
    <row r="188" spans="1:7" s="27" customFormat="1" ht="25.5" x14ac:dyDescent="0.2">
      <c r="A188" s="12" t="s">
        <v>245</v>
      </c>
      <c r="B188" s="47" t="s">
        <v>212</v>
      </c>
      <c r="C188" s="4"/>
      <c r="D188" s="4" t="s">
        <v>28</v>
      </c>
      <c r="E188" s="4" t="s">
        <v>49</v>
      </c>
      <c r="F188" s="4" t="s">
        <v>33</v>
      </c>
      <c r="G188" s="5">
        <f>SUM(G189:G190)</f>
        <v>5013.3999999999996</v>
      </c>
    </row>
    <row r="189" spans="1:7" s="27" customFormat="1" x14ac:dyDescent="0.2">
      <c r="A189" s="11" t="s">
        <v>168</v>
      </c>
      <c r="B189" s="48" t="s">
        <v>212</v>
      </c>
      <c r="C189" s="6" t="s">
        <v>73</v>
      </c>
      <c r="D189" s="6" t="s">
        <v>28</v>
      </c>
      <c r="E189" s="6" t="s">
        <v>49</v>
      </c>
      <c r="F189" s="6" t="s">
        <v>33</v>
      </c>
      <c r="G189" s="63">
        <f>850.6+2860+139.86</f>
        <v>3850.46</v>
      </c>
    </row>
    <row r="190" spans="1:7" s="27" customFormat="1" ht="38.25" x14ac:dyDescent="0.2">
      <c r="A190" s="11" t="s">
        <v>169</v>
      </c>
      <c r="B190" s="48" t="s">
        <v>212</v>
      </c>
      <c r="C190" s="6" t="s">
        <v>101</v>
      </c>
      <c r="D190" s="6" t="s">
        <v>28</v>
      </c>
      <c r="E190" s="6" t="s">
        <v>49</v>
      </c>
      <c r="F190" s="6" t="s">
        <v>33</v>
      </c>
      <c r="G190" s="63">
        <f>257+863.7+42.24</f>
        <v>1162.94</v>
      </c>
    </row>
    <row r="191" spans="1:7" s="27" customFormat="1" ht="27" x14ac:dyDescent="0.2">
      <c r="A191" s="23" t="s">
        <v>434</v>
      </c>
      <c r="B191" s="7" t="s">
        <v>223</v>
      </c>
      <c r="C191" s="7"/>
      <c r="D191" s="7" t="s">
        <v>28</v>
      </c>
      <c r="E191" s="7" t="s">
        <v>49</v>
      </c>
      <c r="F191" s="7" t="s">
        <v>46</v>
      </c>
      <c r="G191" s="64">
        <f>G192</f>
        <v>55592.281109999996</v>
      </c>
    </row>
    <row r="192" spans="1:7" s="27" customFormat="1" ht="25.5" x14ac:dyDescent="0.2">
      <c r="A192" s="18" t="s">
        <v>213</v>
      </c>
      <c r="B192" s="4" t="s">
        <v>214</v>
      </c>
      <c r="C192" s="4"/>
      <c r="D192" s="4" t="s">
        <v>28</v>
      </c>
      <c r="E192" s="4" t="s">
        <v>49</v>
      </c>
      <c r="F192" s="4" t="s">
        <v>46</v>
      </c>
      <c r="G192" s="65">
        <f>G193+G203+G199+G195+G198+G201</f>
        <v>55592.281109999996</v>
      </c>
    </row>
    <row r="193" spans="1:7" s="27" customFormat="1" ht="25.5" x14ac:dyDescent="0.2">
      <c r="A193" s="18" t="s">
        <v>224</v>
      </c>
      <c r="B193" s="4" t="s">
        <v>215</v>
      </c>
      <c r="C193" s="4"/>
      <c r="D193" s="4" t="s">
        <v>28</v>
      </c>
      <c r="E193" s="4" t="s">
        <v>49</v>
      </c>
      <c r="F193" s="4" t="s">
        <v>46</v>
      </c>
      <c r="G193" s="65">
        <f>G194</f>
        <v>32026.880809999999</v>
      </c>
    </row>
    <row r="194" spans="1:7" s="27" customFormat="1" ht="51" x14ac:dyDescent="0.2">
      <c r="A194" s="19" t="s">
        <v>61</v>
      </c>
      <c r="B194" s="6" t="s">
        <v>215</v>
      </c>
      <c r="C194" s="6" t="s">
        <v>66</v>
      </c>
      <c r="D194" s="6" t="s">
        <v>28</v>
      </c>
      <c r="E194" s="6" t="s">
        <v>49</v>
      </c>
      <c r="F194" s="6" t="s">
        <v>46</v>
      </c>
      <c r="G194" s="63">
        <v>32026.880809999999</v>
      </c>
    </row>
    <row r="195" spans="1:7" s="27" customFormat="1" ht="25.5" x14ac:dyDescent="0.2">
      <c r="A195" s="18" t="s">
        <v>462</v>
      </c>
      <c r="B195" s="4" t="s">
        <v>460</v>
      </c>
      <c r="C195" s="6"/>
      <c r="D195" s="4" t="s">
        <v>28</v>
      </c>
      <c r="E195" s="4" t="s">
        <v>49</v>
      </c>
      <c r="F195" s="4" t="s">
        <v>46</v>
      </c>
      <c r="G195" s="65">
        <f>G196</f>
        <v>222.18646000000001</v>
      </c>
    </row>
    <row r="196" spans="1:7" s="27" customFormat="1" x14ac:dyDescent="0.2">
      <c r="A196" s="10" t="s">
        <v>385</v>
      </c>
      <c r="B196" s="6" t="s">
        <v>460</v>
      </c>
      <c r="C196" s="6" t="s">
        <v>64</v>
      </c>
      <c r="D196" s="6" t="s">
        <v>28</v>
      </c>
      <c r="E196" s="6" t="s">
        <v>49</v>
      </c>
      <c r="F196" s="6" t="s">
        <v>46</v>
      </c>
      <c r="G196" s="63">
        <v>222.18646000000001</v>
      </c>
    </row>
    <row r="197" spans="1:7" s="27" customFormat="1" ht="76.5" x14ac:dyDescent="0.2">
      <c r="A197" s="13" t="s">
        <v>463</v>
      </c>
      <c r="B197" s="4" t="s">
        <v>461</v>
      </c>
      <c r="C197" s="6"/>
      <c r="D197" s="4" t="s">
        <v>28</v>
      </c>
      <c r="E197" s="4" t="s">
        <v>49</v>
      </c>
      <c r="F197" s="4" t="s">
        <v>46</v>
      </c>
      <c r="G197" s="65">
        <f>G198</f>
        <v>1076.9938400000001</v>
      </c>
    </row>
    <row r="198" spans="1:7" s="27" customFormat="1" x14ac:dyDescent="0.2">
      <c r="A198" s="10" t="s">
        <v>385</v>
      </c>
      <c r="B198" s="6" t="s">
        <v>461</v>
      </c>
      <c r="C198" s="6" t="s">
        <v>64</v>
      </c>
      <c r="D198" s="6" t="s">
        <v>28</v>
      </c>
      <c r="E198" s="6" t="s">
        <v>49</v>
      </c>
      <c r="F198" s="6" t="s">
        <v>46</v>
      </c>
      <c r="G198" s="63">
        <v>1076.9938400000001</v>
      </c>
    </row>
    <row r="199" spans="1:7" s="27" customFormat="1" ht="63.75" x14ac:dyDescent="0.2">
      <c r="A199" s="18" t="s">
        <v>459</v>
      </c>
      <c r="B199" s="4" t="s">
        <v>384</v>
      </c>
      <c r="C199" s="4"/>
      <c r="D199" s="4" t="s">
        <v>28</v>
      </c>
      <c r="E199" s="4" t="s">
        <v>49</v>
      </c>
      <c r="F199" s="4" t="s">
        <v>46</v>
      </c>
      <c r="G199" s="65">
        <f>G200</f>
        <v>2079</v>
      </c>
    </row>
    <row r="200" spans="1:7" s="27" customFormat="1" x14ac:dyDescent="0.2">
      <c r="A200" s="19" t="s">
        <v>385</v>
      </c>
      <c r="B200" s="6" t="s">
        <v>384</v>
      </c>
      <c r="C200" s="6" t="s">
        <v>64</v>
      </c>
      <c r="D200" s="6" t="s">
        <v>28</v>
      </c>
      <c r="E200" s="6" t="s">
        <v>49</v>
      </c>
      <c r="F200" s="6" t="s">
        <v>46</v>
      </c>
      <c r="G200" s="63">
        <v>2079</v>
      </c>
    </row>
    <row r="201" spans="1:7" s="27" customFormat="1" ht="25.5" x14ac:dyDescent="0.2">
      <c r="A201" s="18" t="s">
        <v>333</v>
      </c>
      <c r="B201" s="4" t="s">
        <v>476</v>
      </c>
      <c r="C201" s="6"/>
      <c r="D201" s="4" t="s">
        <v>28</v>
      </c>
      <c r="E201" s="4" t="s">
        <v>49</v>
      </c>
      <c r="F201" s="4" t="s">
        <v>46</v>
      </c>
      <c r="G201" s="65">
        <f>G202</f>
        <v>5750</v>
      </c>
    </row>
    <row r="202" spans="1:7" s="27" customFormat="1" ht="51" x14ac:dyDescent="0.2">
      <c r="A202" s="19" t="s">
        <v>61</v>
      </c>
      <c r="B202" s="6" t="s">
        <v>476</v>
      </c>
      <c r="C202" s="6" t="s">
        <v>66</v>
      </c>
      <c r="D202" s="6" t="s">
        <v>28</v>
      </c>
      <c r="E202" s="6" t="s">
        <v>49</v>
      </c>
      <c r="F202" s="6" t="s">
        <v>46</v>
      </c>
      <c r="G202" s="63">
        <v>5750</v>
      </c>
    </row>
    <row r="203" spans="1:7" s="27" customFormat="1" ht="25.5" x14ac:dyDescent="0.2">
      <c r="A203" s="18" t="s">
        <v>273</v>
      </c>
      <c r="B203" s="4" t="s">
        <v>229</v>
      </c>
      <c r="C203" s="4"/>
      <c r="D203" s="4" t="s">
        <v>28</v>
      </c>
      <c r="E203" s="4" t="s">
        <v>49</v>
      </c>
      <c r="F203" s="4" t="s">
        <v>46</v>
      </c>
      <c r="G203" s="65">
        <f>G204</f>
        <v>14437.22</v>
      </c>
    </row>
    <row r="204" spans="1:7" s="27" customFormat="1" ht="51" x14ac:dyDescent="0.2">
      <c r="A204" s="19" t="s">
        <v>61</v>
      </c>
      <c r="B204" s="6" t="s">
        <v>229</v>
      </c>
      <c r="C204" s="6" t="s">
        <v>66</v>
      </c>
      <c r="D204" s="6" t="s">
        <v>28</v>
      </c>
      <c r="E204" s="6" t="s">
        <v>49</v>
      </c>
      <c r="F204" s="6" t="s">
        <v>46</v>
      </c>
      <c r="G204" s="63">
        <v>14437.22</v>
      </c>
    </row>
    <row r="205" spans="1:7" s="27" customFormat="1" ht="27" x14ac:dyDescent="0.2">
      <c r="A205" s="23" t="s">
        <v>435</v>
      </c>
      <c r="B205" s="7" t="s">
        <v>225</v>
      </c>
      <c r="C205" s="7"/>
      <c r="D205" s="7" t="s">
        <v>28</v>
      </c>
      <c r="E205" s="7" t="s">
        <v>49</v>
      </c>
      <c r="F205" s="7" t="s">
        <v>36</v>
      </c>
      <c r="G205" s="64">
        <f>G206</f>
        <v>6244.3021200000003</v>
      </c>
    </row>
    <row r="206" spans="1:7" s="27" customFormat="1" ht="38.25" x14ac:dyDescent="0.2">
      <c r="A206" s="22" t="s">
        <v>246</v>
      </c>
      <c r="B206" s="4" t="s">
        <v>250</v>
      </c>
      <c r="C206" s="7"/>
      <c r="D206" s="4" t="s">
        <v>28</v>
      </c>
      <c r="E206" s="4" t="s">
        <v>49</v>
      </c>
      <c r="F206" s="4" t="s">
        <v>36</v>
      </c>
      <c r="G206" s="65">
        <f>G207+G210+G219+G216</f>
        <v>6244.3021200000003</v>
      </c>
    </row>
    <row r="207" spans="1:7" s="27" customFormat="1" ht="25.5" x14ac:dyDescent="0.2">
      <c r="A207" s="18" t="s">
        <v>71</v>
      </c>
      <c r="B207" s="4" t="s">
        <v>217</v>
      </c>
      <c r="C207" s="4"/>
      <c r="D207" s="4" t="s">
        <v>28</v>
      </c>
      <c r="E207" s="4" t="s">
        <v>49</v>
      </c>
      <c r="F207" s="4" t="s">
        <v>36</v>
      </c>
      <c r="G207" s="5">
        <f>SUM(G208:G209)</f>
        <v>1076.0999999999999</v>
      </c>
    </row>
    <row r="208" spans="1:7" s="27" customFormat="1" ht="25.5" x14ac:dyDescent="0.2">
      <c r="A208" s="10" t="s">
        <v>94</v>
      </c>
      <c r="B208" s="6" t="s">
        <v>217</v>
      </c>
      <c r="C208" s="6" t="s">
        <v>56</v>
      </c>
      <c r="D208" s="6" t="s">
        <v>28</v>
      </c>
      <c r="E208" s="6" t="s">
        <v>49</v>
      </c>
      <c r="F208" s="6" t="s">
        <v>36</v>
      </c>
      <c r="G208" s="63">
        <v>826.5</v>
      </c>
    </row>
    <row r="209" spans="1:7" s="27" customFormat="1" ht="38.25" x14ac:dyDescent="0.2">
      <c r="A209" s="10" t="s">
        <v>95</v>
      </c>
      <c r="B209" s="6" t="s">
        <v>217</v>
      </c>
      <c r="C209" s="6" t="s">
        <v>88</v>
      </c>
      <c r="D209" s="6" t="s">
        <v>28</v>
      </c>
      <c r="E209" s="6" t="s">
        <v>49</v>
      </c>
      <c r="F209" s="6" t="s">
        <v>36</v>
      </c>
      <c r="G209" s="63">
        <v>249.6</v>
      </c>
    </row>
    <row r="210" spans="1:7" s="27" customFormat="1" ht="25.5" x14ac:dyDescent="0.2">
      <c r="A210" s="21" t="s">
        <v>29</v>
      </c>
      <c r="B210" s="4" t="s">
        <v>218</v>
      </c>
      <c r="C210" s="4"/>
      <c r="D210" s="4" t="s">
        <v>28</v>
      </c>
      <c r="E210" s="4" t="s">
        <v>49</v>
      </c>
      <c r="F210" s="4" t="s">
        <v>36</v>
      </c>
      <c r="G210" s="65">
        <f>SUM(G211:G215)</f>
        <v>4265.2021199999999</v>
      </c>
    </row>
    <row r="211" spans="1:7" s="27" customFormat="1" x14ac:dyDescent="0.2">
      <c r="A211" s="24" t="s">
        <v>167</v>
      </c>
      <c r="B211" s="6" t="s">
        <v>218</v>
      </c>
      <c r="C211" s="6" t="s">
        <v>73</v>
      </c>
      <c r="D211" s="6" t="s">
        <v>28</v>
      </c>
      <c r="E211" s="6" t="s">
        <v>49</v>
      </c>
      <c r="F211" s="6" t="s">
        <v>36</v>
      </c>
      <c r="G211" s="63">
        <v>3000</v>
      </c>
    </row>
    <row r="212" spans="1:7" s="27" customFormat="1" ht="38.25" x14ac:dyDescent="0.2">
      <c r="A212" s="10" t="s">
        <v>169</v>
      </c>
      <c r="B212" s="6" t="s">
        <v>218</v>
      </c>
      <c r="C212" s="6" t="s">
        <v>101</v>
      </c>
      <c r="D212" s="6" t="s">
        <v>28</v>
      </c>
      <c r="E212" s="6" t="s">
        <v>49</v>
      </c>
      <c r="F212" s="6" t="s">
        <v>36</v>
      </c>
      <c r="G212" s="63">
        <v>906</v>
      </c>
    </row>
    <row r="213" spans="1:7" s="27" customFormat="1" ht="25.5" x14ac:dyDescent="0.2">
      <c r="A213" s="10" t="s">
        <v>57</v>
      </c>
      <c r="B213" s="6" t="s">
        <v>218</v>
      </c>
      <c r="C213" s="6" t="s">
        <v>58</v>
      </c>
      <c r="D213" s="6" t="s">
        <v>28</v>
      </c>
      <c r="E213" s="6" t="s">
        <v>49</v>
      </c>
      <c r="F213" s="6" t="s">
        <v>36</v>
      </c>
      <c r="G213" s="63">
        <v>134.15</v>
      </c>
    </row>
    <row r="214" spans="1:7" s="27" customFormat="1" x14ac:dyDescent="0.2">
      <c r="A214" s="11" t="s">
        <v>355</v>
      </c>
      <c r="B214" s="6" t="s">
        <v>218</v>
      </c>
      <c r="C214" s="6" t="s">
        <v>59</v>
      </c>
      <c r="D214" s="6" t="s">
        <v>28</v>
      </c>
      <c r="E214" s="6" t="s">
        <v>49</v>
      </c>
      <c r="F214" s="6" t="s">
        <v>36</v>
      </c>
      <c r="G214" s="63">
        <f>215+0.05212+6</f>
        <v>221.05212</v>
      </c>
    </row>
    <row r="215" spans="1:7" s="27" customFormat="1" x14ac:dyDescent="0.2">
      <c r="A215" s="10" t="s">
        <v>276</v>
      </c>
      <c r="B215" s="6" t="s">
        <v>403</v>
      </c>
      <c r="C215" s="6" t="s">
        <v>275</v>
      </c>
      <c r="D215" s="6" t="s">
        <v>28</v>
      </c>
      <c r="E215" s="6" t="s">
        <v>49</v>
      </c>
      <c r="F215" s="6" t="s">
        <v>36</v>
      </c>
      <c r="G215" s="63">
        <v>4</v>
      </c>
    </row>
    <row r="216" spans="1:7" s="27" customFormat="1" ht="25.5" x14ac:dyDescent="0.2">
      <c r="A216" s="18" t="s">
        <v>333</v>
      </c>
      <c r="B216" s="4" t="s">
        <v>477</v>
      </c>
      <c r="C216" s="4"/>
      <c r="D216" s="4" t="s">
        <v>28</v>
      </c>
      <c r="E216" s="4" t="s">
        <v>49</v>
      </c>
      <c r="F216" s="4" t="s">
        <v>36</v>
      </c>
      <c r="G216" s="63">
        <f>SUM(G217:G218)</f>
        <v>800</v>
      </c>
    </row>
    <row r="217" spans="1:7" s="27" customFormat="1" x14ac:dyDescent="0.2">
      <c r="A217" s="11" t="s">
        <v>167</v>
      </c>
      <c r="B217" s="6" t="s">
        <v>477</v>
      </c>
      <c r="C217" s="6" t="s">
        <v>73</v>
      </c>
      <c r="D217" s="6" t="s">
        <v>28</v>
      </c>
      <c r="E217" s="6" t="s">
        <v>49</v>
      </c>
      <c r="F217" s="6" t="s">
        <v>36</v>
      </c>
      <c r="G217" s="63">
        <v>614.42999999999995</v>
      </c>
    </row>
    <row r="218" spans="1:7" s="27" customFormat="1" ht="38.25" x14ac:dyDescent="0.2">
      <c r="A218" s="11" t="s">
        <v>166</v>
      </c>
      <c r="B218" s="6" t="s">
        <v>477</v>
      </c>
      <c r="C218" s="6" t="s">
        <v>101</v>
      </c>
      <c r="D218" s="6" t="s">
        <v>28</v>
      </c>
      <c r="E218" s="6" t="s">
        <v>49</v>
      </c>
      <c r="F218" s="6" t="s">
        <v>36</v>
      </c>
      <c r="G218" s="63">
        <v>185.57</v>
      </c>
    </row>
    <row r="219" spans="1:7" s="27" customFormat="1" ht="25.5" x14ac:dyDescent="0.2">
      <c r="A219" s="22" t="s">
        <v>249</v>
      </c>
      <c r="B219" s="4" t="s">
        <v>386</v>
      </c>
      <c r="C219" s="4"/>
      <c r="D219" s="4" t="s">
        <v>28</v>
      </c>
      <c r="E219" s="4" t="s">
        <v>35</v>
      </c>
      <c r="F219" s="4" t="s">
        <v>35</v>
      </c>
      <c r="G219" s="65">
        <f>G220</f>
        <v>103</v>
      </c>
    </row>
    <row r="220" spans="1:7" s="27" customFormat="1" x14ac:dyDescent="0.2">
      <c r="A220" s="11" t="s">
        <v>355</v>
      </c>
      <c r="B220" s="6" t="s">
        <v>386</v>
      </c>
      <c r="C220" s="6" t="s">
        <v>59</v>
      </c>
      <c r="D220" s="6" t="s">
        <v>28</v>
      </c>
      <c r="E220" s="6" t="s">
        <v>35</v>
      </c>
      <c r="F220" s="6" t="s">
        <v>35</v>
      </c>
      <c r="G220" s="63">
        <f>100+3</f>
        <v>103</v>
      </c>
    </row>
    <row r="221" spans="1:7" s="27" customFormat="1" ht="27" x14ac:dyDescent="0.2">
      <c r="A221" s="28" t="s">
        <v>436</v>
      </c>
      <c r="B221" s="7" t="s">
        <v>359</v>
      </c>
      <c r="C221" s="7"/>
      <c r="D221" s="7" t="s">
        <v>28</v>
      </c>
      <c r="E221" s="7" t="s">
        <v>40</v>
      </c>
      <c r="F221" s="7" t="s">
        <v>34</v>
      </c>
      <c r="G221" s="103">
        <f>G222</f>
        <v>2141.9999899999998</v>
      </c>
    </row>
    <row r="222" spans="1:7" s="27" customFormat="1" ht="25.5" x14ac:dyDescent="0.2">
      <c r="A222" s="18" t="s">
        <v>360</v>
      </c>
      <c r="B222" s="4" t="s">
        <v>361</v>
      </c>
      <c r="C222" s="4"/>
      <c r="D222" s="4" t="s">
        <v>28</v>
      </c>
      <c r="E222" s="4" t="s">
        <v>40</v>
      </c>
      <c r="F222" s="4" t="s">
        <v>34</v>
      </c>
      <c r="G222" s="68">
        <f>G223</f>
        <v>2141.9999899999998</v>
      </c>
    </row>
    <row r="223" spans="1:7" s="27" customFormat="1" ht="92.25" customHeight="1" x14ac:dyDescent="0.2">
      <c r="A223" s="18" t="s">
        <v>464</v>
      </c>
      <c r="B223" s="4" t="s">
        <v>362</v>
      </c>
      <c r="C223" s="4"/>
      <c r="D223" s="4" t="s">
        <v>28</v>
      </c>
      <c r="E223" s="4" t="s">
        <v>40</v>
      </c>
      <c r="F223" s="4" t="s">
        <v>34</v>
      </c>
      <c r="G223" s="68">
        <f>G224</f>
        <v>2141.9999899999998</v>
      </c>
    </row>
    <row r="224" spans="1:7" s="27" customFormat="1" x14ac:dyDescent="0.2">
      <c r="A224" s="19" t="s">
        <v>363</v>
      </c>
      <c r="B224" s="6" t="s">
        <v>362</v>
      </c>
      <c r="C224" s="6" t="s">
        <v>352</v>
      </c>
      <c r="D224" s="6" t="s">
        <v>28</v>
      </c>
      <c r="E224" s="6" t="s">
        <v>40</v>
      </c>
      <c r="F224" s="6" t="s">
        <v>34</v>
      </c>
      <c r="G224" s="78">
        <v>2141.9999899999998</v>
      </c>
    </row>
    <row r="225" spans="1:7" s="27" customFormat="1" ht="27" x14ac:dyDescent="0.2">
      <c r="A225" s="28" t="s">
        <v>437</v>
      </c>
      <c r="B225" s="7" t="s">
        <v>1</v>
      </c>
      <c r="C225" s="7"/>
      <c r="D225" s="7" t="s">
        <v>28</v>
      </c>
      <c r="E225" s="7" t="s">
        <v>35</v>
      </c>
      <c r="F225" s="7" t="s">
        <v>35</v>
      </c>
      <c r="G225" s="64">
        <f>G226</f>
        <v>2695.45</v>
      </c>
    </row>
    <row r="226" spans="1:7" s="27" customFormat="1" ht="31.5" customHeight="1" x14ac:dyDescent="0.2">
      <c r="A226" s="18" t="s">
        <v>247</v>
      </c>
      <c r="B226" s="4" t="s">
        <v>2</v>
      </c>
      <c r="C226" s="7"/>
      <c r="D226" s="4" t="s">
        <v>28</v>
      </c>
      <c r="E226" s="4" t="s">
        <v>35</v>
      </c>
      <c r="F226" s="4" t="s">
        <v>35</v>
      </c>
      <c r="G226" s="65">
        <f>G227</f>
        <v>2695.45</v>
      </c>
    </row>
    <row r="227" spans="1:7" s="27" customFormat="1" ht="38.25" x14ac:dyDescent="0.2">
      <c r="A227" s="18" t="s">
        <v>209</v>
      </c>
      <c r="B227" s="4" t="s">
        <v>7</v>
      </c>
      <c r="C227" s="4"/>
      <c r="D227" s="4" t="s">
        <v>28</v>
      </c>
      <c r="E227" s="4" t="s">
        <v>35</v>
      </c>
      <c r="F227" s="4" t="s">
        <v>35</v>
      </c>
      <c r="G227" s="65">
        <f>G228</f>
        <v>2695.45</v>
      </c>
    </row>
    <row r="228" spans="1:7" ht="51" x14ac:dyDescent="0.2">
      <c r="A228" s="11" t="s">
        <v>62</v>
      </c>
      <c r="B228" s="6" t="s">
        <v>7</v>
      </c>
      <c r="C228" s="4" t="s">
        <v>65</v>
      </c>
      <c r="D228" s="6" t="s">
        <v>28</v>
      </c>
      <c r="E228" s="6" t="s">
        <v>35</v>
      </c>
      <c r="F228" s="6" t="s">
        <v>35</v>
      </c>
      <c r="G228" s="63">
        <v>2695.45</v>
      </c>
    </row>
    <row r="229" spans="1:7" ht="25.5" x14ac:dyDescent="0.2">
      <c r="A229" s="58" t="s">
        <v>455</v>
      </c>
      <c r="B229" s="55" t="s">
        <v>130</v>
      </c>
      <c r="C229" s="55"/>
      <c r="D229" s="55"/>
      <c r="E229" s="55"/>
      <c r="F229" s="55"/>
      <c r="G229" s="56">
        <f>G230+G245+G275+G286+G300+G320</f>
        <v>1178971.0076299999</v>
      </c>
    </row>
    <row r="230" spans="1:7" ht="27" x14ac:dyDescent="0.2">
      <c r="A230" s="23" t="s">
        <v>438</v>
      </c>
      <c r="B230" s="7" t="s">
        <v>131</v>
      </c>
      <c r="C230" s="7"/>
      <c r="D230" s="7" t="s">
        <v>77</v>
      </c>
      <c r="E230" s="7" t="s">
        <v>35</v>
      </c>
      <c r="F230" s="7" t="s">
        <v>32</v>
      </c>
      <c r="G230" s="29">
        <f>G231</f>
        <v>337737.24976000004</v>
      </c>
    </row>
    <row r="231" spans="1:7" ht="38.25" x14ac:dyDescent="0.2">
      <c r="A231" s="22" t="s">
        <v>132</v>
      </c>
      <c r="B231" s="4" t="s">
        <v>133</v>
      </c>
      <c r="C231" s="4"/>
      <c r="D231" s="4">
        <v>969</v>
      </c>
      <c r="E231" s="4" t="s">
        <v>35</v>
      </c>
      <c r="F231" s="4" t="s">
        <v>32</v>
      </c>
      <c r="G231" s="5">
        <f>G232+G238+G234+G236+G240+G242</f>
        <v>337737.24976000004</v>
      </c>
    </row>
    <row r="232" spans="1:7" ht="25.5" x14ac:dyDescent="0.2">
      <c r="A232" s="17" t="s">
        <v>80</v>
      </c>
      <c r="B232" s="4" t="s">
        <v>136</v>
      </c>
      <c r="C232" s="4"/>
      <c r="D232" s="4">
        <v>969</v>
      </c>
      <c r="E232" s="4" t="s">
        <v>35</v>
      </c>
      <c r="F232" s="4" t="s">
        <v>32</v>
      </c>
      <c r="G232" s="5">
        <f>G233</f>
        <v>169860.7</v>
      </c>
    </row>
    <row r="233" spans="1:7" ht="51" x14ac:dyDescent="0.2">
      <c r="A233" s="39" t="s">
        <v>61</v>
      </c>
      <c r="B233" s="6" t="s">
        <v>136</v>
      </c>
      <c r="C233" s="6" t="s">
        <v>66</v>
      </c>
      <c r="D233" s="6">
        <v>969</v>
      </c>
      <c r="E233" s="6" t="s">
        <v>35</v>
      </c>
      <c r="F233" s="6" t="s">
        <v>32</v>
      </c>
      <c r="G233" s="63">
        <v>169860.7</v>
      </c>
    </row>
    <row r="234" spans="1:7" ht="38.25" x14ac:dyDescent="0.2">
      <c r="A234" s="22" t="s">
        <v>265</v>
      </c>
      <c r="B234" s="4" t="s">
        <v>264</v>
      </c>
      <c r="C234" s="4"/>
      <c r="D234" s="4" t="s">
        <v>77</v>
      </c>
      <c r="E234" s="4" t="s">
        <v>35</v>
      </c>
      <c r="F234" s="4" t="s">
        <v>32</v>
      </c>
      <c r="G234" s="65">
        <f>G235</f>
        <v>492</v>
      </c>
    </row>
    <row r="235" spans="1:7" ht="51" x14ac:dyDescent="0.2">
      <c r="A235" s="39" t="s">
        <v>61</v>
      </c>
      <c r="B235" s="6" t="s">
        <v>264</v>
      </c>
      <c r="C235" s="6" t="s">
        <v>66</v>
      </c>
      <c r="D235" s="6" t="s">
        <v>77</v>
      </c>
      <c r="E235" s="6" t="s">
        <v>35</v>
      </c>
      <c r="F235" s="6" t="s">
        <v>32</v>
      </c>
      <c r="G235" s="63">
        <v>492</v>
      </c>
    </row>
    <row r="236" spans="1:7" ht="63.75" x14ac:dyDescent="0.2">
      <c r="A236" s="22" t="s">
        <v>331</v>
      </c>
      <c r="B236" s="4" t="s">
        <v>332</v>
      </c>
      <c r="C236" s="4"/>
      <c r="D236" s="4" t="s">
        <v>77</v>
      </c>
      <c r="E236" s="4" t="s">
        <v>35</v>
      </c>
      <c r="F236" s="4" t="s">
        <v>32</v>
      </c>
      <c r="G236" s="65">
        <f>G237</f>
        <v>648</v>
      </c>
    </row>
    <row r="237" spans="1:7" x14ac:dyDescent="0.2">
      <c r="A237" s="10" t="s">
        <v>63</v>
      </c>
      <c r="B237" s="6" t="s">
        <v>332</v>
      </c>
      <c r="C237" s="6" t="s">
        <v>64</v>
      </c>
      <c r="D237" s="6" t="s">
        <v>77</v>
      </c>
      <c r="E237" s="6" t="s">
        <v>35</v>
      </c>
      <c r="F237" s="6" t="s">
        <v>32</v>
      </c>
      <c r="G237" s="63">
        <f>324+324</f>
        <v>648</v>
      </c>
    </row>
    <row r="238" spans="1:7" ht="25.5" x14ac:dyDescent="0.2">
      <c r="A238" s="22" t="s">
        <v>134</v>
      </c>
      <c r="B238" s="4" t="s">
        <v>135</v>
      </c>
      <c r="C238" s="4"/>
      <c r="D238" s="4">
        <v>969</v>
      </c>
      <c r="E238" s="4" t="s">
        <v>35</v>
      </c>
      <c r="F238" s="4" t="s">
        <v>32</v>
      </c>
      <c r="G238" s="65">
        <f>G239</f>
        <v>39373.959000000003</v>
      </c>
    </row>
    <row r="239" spans="1:7" ht="51" x14ac:dyDescent="0.2">
      <c r="A239" s="39" t="s">
        <v>61</v>
      </c>
      <c r="B239" s="6" t="s">
        <v>135</v>
      </c>
      <c r="C239" s="6" t="s">
        <v>66</v>
      </c>
      <c r="D239" s="6">
        <v>969</v>
      </c>
      <c r="E239" s="6" t="s">
        <v>35</v>
      </c>
      <c r="F239" s="6" t="s">
        <v>32</v>
      </c>
      <c r="G239" s="63">
        <v>39373.959000000003</v>
      </c>
    </row>
    <row r="240" spans="1:7" ht="25.5" x14ac:dyDescent="0.2">
      <c r="A240" s="22" t="s">
        <v>333</v>
      </c>
      <c r="B240" s="4" t="s">
        <v>334</v>
      </c>
      <c r="C240" s="4"/>
      <c r="D240" s="4">
        <v>969</v>
      </c>
      <c r="E240" s="4" t="s">
        <v>35</v>
      </c>
      <c r="F240" s="4" t="s">
        <v>32</v>
      </c>
      <c r="G240" s="65">
        <f>G241</f>
        <v>126159.52076</v>
      </c>
    </row>
    <row r="241" spans="1:8" ht="51" x14ac:dyDescent="0.2">
      <c r="A241" s="39" t="s">
        <v>61</v>
      </c>
      <c r="B241" s="6" t="s">
        <v>334</v>
      </c>
      <c r="C241" s="6" t="s">
        <v>66</v>
      </c>
      <c r="D241" s="6">
        <v>969</v>
      </c>
      <c r="E241" s="6" t="s">
        <v>35</v>
      </c>
      <c r="F241" s="6" t="s">
        <v>32</v>
      </c>
      <c r="G241" s="63">
        <v>126159.52076</v>
      </c>
    </row>
    <row r="242" spans="1:8" s="26" customFormat="1" ht="25.5" x14ac:dyDescent="0.2">
      <c r="A242" s="22" t="s">
        <v>387</v>
      </c>
      <c r="B242" s="4" t="s">
        <v>388</v>
      </c>
      <c r="C242" s="4"/>
      <c r="D242" s="4" t="s">
        <v>77</v>
      </c>
      <c r="E242" s="4" t="s">
        <v>35</v>
      </c>
      <c r="F242" s="4" t="s">
        <v>32</v>
      </c>
      <c r="G242" s="65">
        <f>G243</f>
        <v>1203.07</v>
      </c>
      <c r="H242" s="107"/>
    </row>
    <row r="243" spans="1:8" ht="50.25" customHeight="1" x14ac:dyDescent="0.2">
      <c r="A243" s="22" t="s">
        <v>382</v>
      </c>
      <c r="B243" s="4" t="s">
        <v>389</v>
      </c>
      <c r="C243" s="4"/>
      <c r="D243" s="4" t="s">
        <v>77</v>
      </c>
      <c r="E243" s="4" t="s">
        <v>35</v>
      </c>
      <c r="F243" s="4" t="s">
        <v>32</v>
      </c>
      <c r="G243" s="65">
        <f>G244</f>
        <v>1203.07</v>
      </c>
      <c r="H243" s="73"/>
    </row>
    <row r="244" spans="1:8" x14ac:dyDescent="0.2">
      <c r="A244" s="10" t="s">
        <v>63</v>
      </c>
      <c r="B244" s="6" t="s">
        <v>389</v>
      </c>
      <c r="C244" s="6" t="s">
        <v>64</v>
      </c>
      <c r="D244" s="6" t="s">
        <v>77</v>
      </c>
      <c r="E244" s="6" t="s">
        <v>35</v>
      </c>
      <c r="F244" s="6" t="s">
        <v>32</v>
      </c>
      <c r="G244" s="63">
        <v>1203.07</v>
      </c>
      <c r="H244" s="73"/>
    </row>
    <row r="245" spans="1:8" ht="27" x14ac:dyDescent="0.2">
      <c r="A245" s="23" t="s">
        <v>439</v>
      </c>
      <c r="B245" s="7" t="s">
        <v>137</v>
      </c>
      <c r="C245" s="7"/>
      <c r="D245" s="7">
        <v>969</v>
      </c>
      <c r="E245" s="7" t="s">
        <v>35</v>
      </c>
      <c r="F245" s="7" t="s">
        <v>33</v>
      </c>
      <c r="G245" s="64">
        <f>G246</f>
        <v>708513.30388999986</v>
      </c>
    </row>
    <row r="246" spans="1:8" ht="25.5" x14ac:dyDescent="0.2">
      <c r="A246" s="22" t="s">
        <v>143</v>
      </c>
      <c r="B246" s="4" t="s">
        <v>139</v>
      </c>
      <c r="C246" s="4"/>
      <c r="D246" s="4" t="s">
        <v>77</v>
      </c>
      <c r="E246" s="4" t="s">
        <v>35</v>
      </c>
      <c r="F246" s="4" t="s">
        <v>33</v>
      </c>
      <c r="G246" s="65">
        <f>G247+G249+G251+G253+G255+G257+G259+G261+G271+G263+G266+G269+G273</f>
        <v>708513.30388999986</v>
      </c>
    </row>
    <row r="247" spans="1:8" ht="63.75" x14ac:dyDescent="0.2">
      <c r="A247" s="18" t="s">
        <v>82</v>
      </c>
      <c r="B247" s="4" t="s">
        <v>144</v>
      </c>
      <c r="C247" s="4"/>
      <c r="D247" s="4" t="s">
        <v>77</v>
      </c>
      <c r="E247" s="4" t="s">
        <v>35</v>
      </c>
      <c r="F247" s="4" t="s">
        <v>33</v>
      </c>
      <c r="G247" s="65">
        <f>G248</f>
        <v>309984.40000000002</v>
      </c>
    </row>
    <row r="248" spans="1:8" ht="51" x14ac:dyDescent="0.2">
      <c r="A248" s="19" t="s">
        <v>61</v>
      </c>
      <c r="B248" s="6" t="s">
        <v>145</v>
      </c>
      <c r="C248" s="6" t="s">
        <v>66</v>
      </c>
      <c r="D248" s="6">
        <v>969</v>
      </c>
      <c r="E248" s="6" t="s">
        <v>35</v>
      </c>
      <c r="F248" s="6" t="s">
        <v>33</v>
      </c>
      <c r="G248" s="63">
        <v>309984.40000000002</v>
      </c>
    </row>
    <row r="249" spans="1:8" ht="51" x14ac:dyDescent="0.2">
      <c r="A249" s="22" t="s">
        <v>196</v>
      </c>
      <c r="B249" s="4" t="s">
        <v>248</v>
      </c>
      <c r="C249" s="4"/>
      <c r="D249" s="4" t="s">
        <v>77</v>
      </c>
      <c r="E249" s="4" t="s">
        <v>35</v>
      </c>
      <c r="F249" s="4" t="s">
        <v>33</v>
      </c>
      <c r="G249" s="65">
        <f>G250</f>
        <v>5374.8</v>
      </c>
    </row>
    <row r="250" spans="1:8" x14ac:dyDescent="0.2">
      <c r="A250" s="10" t="s">
        <v>63</v>
      </c>
      <c r="B250" s="6" t="s">
        <v>146</v>
      </c>
      <c r="C250" s="6" t="s">
        <v>64</v>
      </c>
      <c r="D250" s="6" t="s">
        <v>77</v>
      </c>
      <c r="E250" s="6" t="s">
        <v>35</v>
      </c>
      <c r="F250" s="6" t="s">
        <v>33</v>
      </c>
      <c r="G250" s="63">
        <v>5374.8</v>
      </c>
    </row>
    <row r="251" spans="1:8" ht="38.25" x14ac:dyDescent="0.2">
      <c r="A251" s="22" t="s">
        <v>140</v>
      </c>
      <c r="B251" s="4" t="s">
        <v>141</v>
      </c>
      <c r="C251" s="4"/>
      <c r="D251" s="4" t="s">
        <v>77</v>
      </c>
      <c r="E251" s="4" t="s">
        <v>35</v>
      </c>
      <c r="F251" s="4" t="s">
        <v>33</v>
      </c>
      <c r="G251" s="65">
        <f>SUM(G252)</f>
        <v>82388.381890000004</v>
      </c>
    </row>
    <row r="252" spans="1:8" ht="51" x14ac:dyDescent="0.2">
      <c r="A252" s="19" t="s">
        <v>61</v>
      </c>
      <c r="B252" s="6" t="s">
        <v>142</v>
      </c>
      <c r="C252" s="6" t="s">
        <v>66</v>
      </c>
      <c r="D252" s="6">
        <v>969</v>
      </c>
      <c r="E252" s="6" t="s">
        <v>35</v>
      </c>
      <c r="F252" s="6" t="s">
        <v>33</v>
      </c>
      <c r="G252" s="63">
        <v>82388.381890000004</v>
      </c>
    </row>
    <row r="253" spans="1:8" s="26" customFormat="1" ht="76.5" x14ac:dyDescent="0.2">
      <c r="A253" s="22" t="s">
        <v>335</v>
      </c>
      <c r="B253" s="4" t="s">
        <v>197</v>
      </c>
      <c r="C253" s="4"/>
      <c r="D253" s="4">
        <v>969</v>
      </c>
      <c r="E253" s="4" t="s">
        <v>35</v>
      </c>
      <c r="F253" s="4" t="s">
        <v>33</v>
      </c>
      <c r="G253" s="65">
        <f>G254</f>
        <v>30479.7</v>
      </c>
    </row>
    <row r="254" spans="1:8" x14ac:dyDescent="0.2">
      <c r="A254" s="10" t="s">
        <v>63</v>
      </c>
      <c r="B254" s="6" t="s">
        <v>197</v>
      </c>
      <c r="C254" s="6" t="s">
        <v>64</v>
      </c>
      <c r="D254" s="6">
        <v>969</v>
      </c>
      <c r="E254" s="6" t="s">
        <v>35</v>
      </c>
      <c r="F254" s="6" t="s">
        <v>33</v>
      </c>
      <c r="G254" s="63">
        <f>28827.2+291.2+1347.7+13.6</f>
        <v>30479.7</v>
      </c>
    </row>
    <row r="255" spans="1:8" ht="51.75" customHeight="1" x14ac:dyDescent="0.2">
      <c r="A255" s="22" t="s">
        <v>271</v>
      </c>
      <c r="B255" s="4" t="s">
        <v>230</v>
      </c>
      <c r="C255" s="4"/>
      <c r="D255" s="4" t="s">
        <v>77</v>
      </c>
      <c r="E255" s="4" t="s">
        <v>35</v>
      </c>
      <c r="F255" s="4" t="s">
        <v>33</v>
      </c>
      <c r="G255" s="65">
        <f>G256</f>
        <v>179985.6</v>
      </c>
    </row>
    <row r="256" spans="1:8" ht="51" x14ac:dyDescent="0.2">
      <c r="A256" s="19" t="s">
        <v>61</v>
      </c>
      <c r="B256" s="6" t="s">
        <v>230</v>
      </c>
      <c r="C256" s="6" t="s">
        <v>66</v>
      </c>
      <c r="D256" s="6">
        <v>969</v>
      </c>
      <c r="E256" s="6" t="s">
        <v>35</v>
      </c>
      <c r="F256" s="6" t="s">
        <v>33</v>
      </c>
      <c r="G256" s="63">
        <v>179985.6</v>
      </c>
    </row>
    <row r="257" spans="1:7" ht="38.25" x14ac:dyDescent="0.2">
      <c r="A257" s="13" t="s">
        <v>272</v>
      </c>
      <c r="B257" s="4" t="s">
        <v>295</v>
      </c>
      <c r="C257" s="4"/>
      <c r="D257" s="4" t="s">
        <v>77</v>
      </c>
      <c r="E257" s="4" t="s">
        <v>35</v>
      </c>
      <c r="F257" s="4" t="s">
        <v>33</v>
      </c>
      <c r="G257" s="65">
        <f>G258</f>
        <v>27972.7</v>
      </c>
    </row>
    <row r="258" spans="1:7" x14ac:dyDescent="0.2">
      <c r="A258" s="10" t="s">
        <v>63</v>
      </c>
      <c r="B258" s="6" t="s">
        <v>295</v>
      </c>
      <c r="C258" s="6" t="s">
        <v>64</v>
      </c>
      <c r="D258" s="6" t="s">
        <v>77</v>
      </c>
      <c r="E258" s="6" t="s">
        <v>35</v>
      </c>
      <c r="F258" s="6" t="s">
        <v>33</v>
      </c>
      <c r="G258" s="63">
        <v>27972.7</v>
      </c>
    </row>
    <row r="259" spans="1:7" s="26" customFormat="1" ht="102" x14ac:dyDescent="0.2">
      <c r="A259" s="13" t="s">
        <v>297</v>
      </c>
      <c r="B259" s="4" t="s">
        <v>296</v>
      </c>
      <c r="C259" s="4"/>
      <c r="D259" s="4" t="s">
        <v>77</v>
      </c>
      <c r="E259" s="4" t="s">
        <v>35</v>
      </c>
      <c r="F259" s="4" t="s">
        <v>33</v>
      </c>
      <c r="G259" s="65">
        <f>G260</f>
        <v>1570.722</v>
      </c>
    </row>
    <row r="260" spans="1:7" x14ac:dyDescent="0.2">
      <c r="A260" s="10" t="s">
        <v>63</v>
      </c>
      <c r="B260" s="6" t="s">
        <v>296</v>
      </c>
      <c r="C260" s="6" t="s">
        <v>64</v>
      </c>
      <c r="D260" s="6" t="s">
        <v>77</v>
      </c>
      <c r="E260" s="6" t="s">
        <v>35</v>
      </c>
      <c r="F260" s="6" t="s">
        <v>33</v>
      </c>
      <c r="G260" s="63">
        <v>1570.722</v>
      </c>
    </row>
    <row r="261" spans="1:7" s="26" customFormat="1" ht="37.5" customHeight="1" x14ac:dyDescent="0.2">
      <c r="A261" s="18" t="s">
        <v>234</v>
      </c>
      <c r="B261" s="4" t="s">
        <v>30</v>
      </c>
      <c r="C261" s="4"/>
      <c r="D261" s="4" t="s">
        <v>77</v>
      </c>
      <c r="E261" s="4" t="s">
        <v>35</v>
      </c>
      <c r="F261" s="4" t="s">
        <v>36</v>
      </c>
      <c r="G261" s="65">
        <f>G262</f>
        <v>407.2</v>
      </c>
    </row>
    <row r="262" spans="1:7" s="26" customFormat="1" x14ac:dyDescent="0.2">
      <c r="A262" s="19" t="s">
        <v>63</v>
      </c>
      <c r="B262" s="6" t="s">
        <v>30</v>
      </c>
      <c r="C262" s="6" t="s">
        <v>64</v>
      </c>
      <c r="D262" s="6" t="s">
        <v>77</v>
      </c>
      <c r="E262" s="6" t="s">
        <v>35</v>
      </c>
      <c r="F262" s="6" t="s">
        <v>36</v>
      </c>
      <c r="G262" s="63">
        <f>395+12.2</f>
        <v>407.2</v>
      </c>
    </row>
    <row r="263" spans="1:7" s="26" customFormat="1" ht="37.5" customHeight="1" x14ac:dyDescent="0.2">
      <c r="A263" s="13" t="s">
        <v>259</v>
      </c>
      <c r="B263" s="4" t="s">
        <v>256</v>
      </c>
      <c r="C263" s="4"/>
      <c r="D263" s="4" t="s">
        <v>77</v>
      </c>
      <c r="E263" s="4" t="s">
        <v>35</v>
      </c>
      <c r="F263" s="4" t="s">
        <v>33</v>
      </c>
      <c r="G263" s="65">
        <f>G264</f>
        <v>750</v>
      </c>
    </row>
    <row r="264" spans="1:7" s="26" customFormat="1" ht="37.5" customHeight="1" x14ac:dyDescent="0.2">
      <c r="A264" s="18" t="s">
        <v>258</v>
      </c>
      <c r="B264" s="4" t="s">
        <v>257</v>
      </c>
      <c r="C264" s="4"/>
      <c r="D264" s="4" t="s">
        <v>77</v>
      </c>
      <c r="E264" s="4" t="s">
        <v>35</v>
      </c>
      <c r="F264" s="4" t="s">
        <v>33</v>
      </c>
      <c r="G264" s="65">
        <f>G265</f>
        <v>750</v>
      </c>
    </row>
    <row r="265" spans="1:7" s="26" customFormat="1" ht="37.5" customHeight="1" x14ac:dyDescent="0.2">
      <c r="A265" s="19" t="s">
        <v>63</v>
      </c>
      <c r="B265" s="6" t="s">
        <v>257</v>
      </c>
      <c r="C265" s="6" t="s">
        <v>64</v>
      </c>
      <c r="D265" s="6" t="s">
        <v>77</v>
      </c>
      <c r="E265" s="6" t="s">
        <v>35</v>
      </c>
      <c r="F265" s="6" t="s">
        <v>33</v>
      </c>
      <c r="G265" s="63">
        <v>750</v>
      </c>
    </row>
    <row r="266" spans="1:7" s="26" customFormat="1" ht="37.5" customHeight="1" x14ac:dyDescent="0.2">
      <c r="A266" s="21" t="s">
        <v>337</v>
      </c>
      <c r="B266" s="4" t="s">
        <v>339</v>
      </c>
      <c r="C266" s="6"/>
      <c r="D266" s="4" t="s">
        <v>77</v>
      </c>
      <c r="E266" s="4" t="s">
        <v>35</v>
      </c>
      <c r="F266" s="4" t="s">
        <v>33</v>
      </c>
      <c r="G266" s="5">
        <f>G267</f>
        <v>750</v>
      </c>
    </row>
    <row r="267" spans="1:7" s="26" customFormat="1" ht="37.5" customHeight="1" x14ac:dyDescent="0.2">
      <c r="A267" s="22" t="s">
        <v>338</v>
      </c>
      <c r="B267" s="4" t="s">
        <v>340</v>
      </c>
      <c r="C267" s="4"/>
      <c r="D267" s="4" t="s">
        <v>77</v>
      </c>
      <c r="E267" s="4" t="s">
        <v>35</v>
      </c>
      <c r="F267" s="4" t="s">
        <v>33</v>
      </c>
      <c r="G267" s="65">
        <f>G268</f>
        <v>750</v>
      </c>
    </row>
    <row r="268" spans="1:7" s="26" customFormat="1" ht="34.5" customHeight="1" x14ac:dyDescent="0.2">
      <c r="A268" s="10" t="s">
        <v>63</v>
      </c>
      <c r="B268" s="6" t="s">
        <v>340</v>
      </c>
      <c r="C268" s="6" t="s">
        <v>64</v>
      </c>
      <c r="D268" s="6" t="s">
        <v>77</v>
      </c>
      <c r="E268" s="6" t="s">
        <v>35</v>
      </c>
      <c r="F268" s="6" t="s">
        <v>33</v>
      </c>
      <c r="G268" s="63">
        <v>750</v>
      </c>
    </row>
    <row r="269" spans="1:7" s="26" customFormat="1" ht="50.25" customHeight="1" x14ac:dyDescent="0.2">
      <c r="A269" s="98" t="s">
        <v>336</v>
      </c>
      <c r="B269" s="4" t="s">
        <v>391</v>
      </c>
      <c r="C269" s="6"/>
      <c r="D269" s="4" t="s">
        <v>77</v>
      </c>
      <c r="E269" s="4" t="s">
        <v>35</v>
      </c>
      <c r="F269" s="4" t="s">
        <v>33</v>
      </c>
      <c r="G269" s="65">
        <f>G270</f>
        <v>1750.5</v>
      </c>
    </row>
    <row r="270" spans="1:7" s="26" customFormat="1" ht="17.25" customHeight="1" x14ac:dyDescent="0.2">
      <c r="A270" s="10" t="s">
        <v>63</v>
      </c>
      <c r="B270" s="6" t="s">
        <v>391</v>
      </c>
      <c r="C270" s="6" t="s">
        <v>64</v>
      </c>
      <c r="D270" s="6" t="s">
        <v>77</v>
      </c>
      <c r="E270" s="6" t="s">
        <v>35</v>
      </c>
      <c r="F270" s="6" t="s">
        <v>33</v>
      </c>
      <c r="G270" s="63">
        <v>1750.5</v>
      </c>
    </row>
    <row r="271" spans="1:7" s="26" customFormat="1" ht="37.5" customHeight="1" x14ac:dyDescent="0.2">
      <c r="A271" s="98" t="s">
        <v>336</v>
      </c>
      <c r="B271" s="4" t="s">
        <v>390</v>
      </c>
      <c r="C271" s="4"/>
      <c r="D271" s="4" t="s">
        <v>77</v>
      </c>
      <c r="E271" s="4" t="s">
        <v>35</v>
      </c>
      <c r="F271" s="4" t="s">
        <v>33</v>
      </c>
      <c r="G271" s="65">
        <f>G272</f>
        <v>4395.6000000000004</v>
      </c>
    </row>
    <row r="272" spans="1:7" s="26" customFormat="1" x14ac:dyDescent="0.2">
      <c r="A272" s="10" t="s">
        <v>63</v>
      </c>
      <c r="B272" s="6" t="s">
        <v>390</v>
      </c>
      <c r="C272" s="6" t="s">
        <v>64</v>
      </c>
      <c r="D272" s="6" t="s">
        <v>77</v>
      </c>
      <c r="E272" s="6" t="s">
        <v>35</v>
      </c>
      <c r="F272" s="6" t="s">
        <v>33</v>
      </c>
      <c r="G272" s="63">
        <v>4395.6000000000004</v>
      </c>
    </row>
    <row r="273" spans="1:7" s="26" customFormat="1" ht="76.5" x14ac:dyDescent="0.2">
      <c r="A273" s="22" t="s">
        <v>335</v>
      </c>
      <c r="B273" s="4" t="s">
        <v>392</v>
      </c>
      <c r="C273" s="4"/>
      <c r="D273" s="4">
        <v>969</v>
      </c>
      <c r="E273" s="4" t="s">
        <v>35</v>
      </c>
      <c r="F273" s="4" t="s">
        <v>33</v>
      </c>
      <c r="G273" s="65">
        <f>G274</f>
        <v>62703.7</v>
      </c>
    </row>
    <row r="274" spans="1:7" x14ac:dyDescent="0.2">
      <c r="A274" s="10" t="s">
        <v>63</v>
      </c>
      <c r="B274" s="6" t="s">
        <v>392</v>
      </c>
      <c r="C274" s="6" t="s">
        <v>64</v>
      </c>
      <c r="D274" s="6">
        <v>969</v>
      </c>
      <c r="E274" s="6" t="s">
        <v>35</v>
      </c>
      <c r="F274" s="6" t="s">
        <v>33</v>
      </c>
      <c r="G274" s="63">
        <v>62703.7</v>
      </c>
    </row>
    <row r="275" spans="1:7" ht="27" x14ac:dyDescent="0.2">
      <c r="A275" s="23" t="s">
        <v>440</v>
      </c>
      <c r="B275" s="7" t="s">
        <v>147</v>
      </c>
      <c r="C275" s="7"/>
      <c r="D275" s="7">
        <v>969</v>
      </c>
      <c r="E275" s="7" t="s">
        <v>35</v>
      </c>
      <c r="F275" s="7" t="s">
        <v>46</v>
      </c>
      <c r="G275" s="64">
        <f>G276</f>
        <v>71750.46682999999</v>
      </c>
    </row>
    <row r="276" spans="1:7" ht="38.25" x14ac:dyDescent="0.2">
      <c r="A276" s="22" t="s">
        <v>138</v>
      </c>
      <c r="B276" s="4" t="s">
        <v>148</v>
      </c>
      <c r="C276" s="4"/>
      <c r="D276" s="4" t="s">
        <v>77</v>
      </c>
      <c r="E276" s="4" t="s">
        <v>35</v>
      </c>
      <c r="F276" s="4" t="s">
        <v>46</v>
      </c>
      <c r="G276" s="5">
        <f>G277+G280+G283</f>
        <v>71750.46682999999</v>
      </c>
    </row>
    <row r="277" spans="1:7" s="26" customFormat="1" ht="38.25" x14ac:dyDescent="0.2">
      <c r="A277" s="22" t="s">
        <v>149</v>
      </c>
      <c r="B277" s="4" t="s">
        <v>150</v>
      </c>
      <c r="C277" s="4"/>
      <c r="D277" s="4" t="s">
        <v>77</v>
      </c>
      <c r="E277" s="4" t="s">
        <v>35</v>
      </c>
      <c r="F277" s="4" t="s">
        <v>46</v>
      </c>
      <c r="G277" s="5">
        <f>G278+G279</f>
        <v>4234.1650499999996</v>
      </c>
    </row>
    <row r="278" spans="1:7" ht="51" x14ac:dyDescent="0.2">
      <c r="A278" s="19" t="s">
        <v>61</v>
      </c>
      <c r="B278" s="6" t="s">
        <v>150</v>
      </c>
      <c r="C278" s="6" t="s">
        <v>66</v>
      </c>
      <c r="D278" s="6">
        <v>969</v>
      </c>
      <c r="E278" s="6" t="s">
        <v>35</v>
      </c>
      <c r="F278" s="6" t="s">
        <v>46</v>
      </c>
      <c r="G278" s="79">
        <v>2009.856</v>
      </c>
    </row>
    <row r="279" spans="1:7" ht="51" x14ac:dyDescent="0.2">
      <c r="A279" s="10" t="s">
        <v>62</v>
      </c>
      <c r="B279" s="6" t="s">
        <v>150</v>
      </c>
      <c r="C279" s="6" t="s">
        <v>65</v>
      </c>
      <c r="D279" s="6">
        <v>969</v>
      </c>
      <c r="E279" s="6" t="s">
        <v>35</v>
      </c>
      <c r="F279" s="6" t="s">
        <v>46</v>
      </c>
      <c r="G279" s="80">
        <v>2224.3090499999998</v>
      </c>
    </row>
    <row r="280" spans="1:7" ht="38.25" x14ac:dyDescent="0.2">
      <c r="A280" s="13" t="s">
        <v>83</v>
      </c>
      <c r="B280" s="4" t="s">
        <v>216</v>
      </c>
      <c r="C280" s="4"/>
      <c r="D280" s="4">
        <v>969</v>
      </c>
      <c r="E280" s="4" t="s">
        <v>35</v>
      </c>
      <c r="F280" s="4" t="s">
        <v>46</v>
      </c>
      <c r="G280" s="5">
        <f>G281+G282</f>
        <v>30862.699999999997</v>
      </c>
    </row>
    <row r="281" spans="1:7" s="26" customFormat="1" ht="51" x14ac:dyDescent="0.2">
      <c r="A281" s="19" t="s">
        <v>61</v>
      </c>
      <c r="B281" s="6" t="s">
        <v>216</v>
      </c>
      <c r="C281" s="6" t="s">
        <v>66</v>
      </c>
      <c r="D281" s="6">
        <v>969</v>
      </c>
      <c r="E281" s="6" t="s">
        <v>35</v>
      </c>
      <c r="F281" s="6" t="s">
        <v>46</v>
      </c>
      <c r="G281" s="63">
        <v>7048.4</v>
      </c>
    </row>
    <row r="282" spans="1:7" s="26" customFormat="1" ht="51" x14ac:dyDescent="0.2">
      <c r="A282" s="10" t="s">
        <v>62</v>
      </c>
      <c r="B282" s="6" t="s">
        <v>216</v>
      </c>
      <c r="C282" s="6" t="s">
        <v>65</v>
      </c>
      <c r="D282" s="6">
        <v>969</v>
      </c>
      <c r="E282" s="6" t="s">
        <v>35</v>
      </c>
      <c r="F282" s="6" t="s">
        <v>46</v>
      </c>
      <c r="G282" s="63">
        <v>23814.3</v>
      </c>
    </row>
    <row r="283" spans="1:7" ht="25.5" x14ac:dyDescent="0.2">
      <c r="A283" s="22" t="s">
        <v>333</v>
      </c>
      <c r="B283" s="4" t="s">
        <v>341</v>
      </c>
      <c r="C283" s="4"/>
      <c r="D283" s="4">
        <v>969</v>
      </c>
      <c r="E283" s="4" t="s">
        <v>35</v>
      </c>
      <c r="F283" s="4" t="s">
        <v>46</v>
      </c>
      <c r="G283" s="65">
        <f>G284+G285</f>
        <v>36653.601779999997</v>
      </c>
    </row>
    <row r="284" spans="1:7" s="26" customFormat="1" ht="51" x14ac:dyDescent="0.2">
      <c r="A284" s="19" t="s">
        <v>61</v>
      </c>
      <c r="B284" s="6" t="s">
        <v>341</v>
      </c>
      <c r="C284" s="6" t="s">
        <v>66</v>
      </c>
      <c r="D284" s="6">
        <v>969</v>
      </c>
      <c r="E284" s="6" t="s">
        <v>35</v>
      </c>
      <c r="F284" s="6" t="s">
        <v>46</v>
      </c>
      <c r="G284" s="63">
        <v>12328.156919999999</v>
      </c>
    </row>
    <row r="285" spans="1:7" s="26" customFormat="1" ht="51" x14ac:dyDescent="0.2">
      <c r="A285" s="10" t="s">
        <v>62</v>
      </c>
      <c r="B285" s="6" t="s">
        <v>341</v>
      </c>
      <c r="C285" s="6" t="s">
        <v>65</v>
      </c>
      <c r="D285" s="6">
        <v>969</v>
      </c>
      <c r="E285" s="6" t="s">
        <v>35</v>
      </c>
      <c r="F285" s="6" t="s">
        <v>46</v>
      </c>
      <c r="G285" s="63">
        <v>24325.44486</v>
      </c>
    </row>
    <row r="286" spans="1:7" s="26" customFormat="1" ht="27" x14ac:dyDescent="0.2">
      <c r="A286" s="23" t="s">
        <v>441</v>
      </c>
      <c r="B286" s="7" t="s">
        <v>151</v>
      </c>
      <c r="C286" s="7"/>
      <c r="D286" s="7">
        <v>969</v>
      </c>
      <c r="E286" s="7" t="s">
        <v>35</v>
      </c>
      <c r="F286" s="7" t="s">
        <v>35</v>
      </c>
      <c r="G286" s="29">
        <f>G287</f>
        <v>13223.2</v>
      </c>
    </row>
    <row r="287" spans="1:7" s="26" customFormat="1" ht="25.5" x14ac:dyDescent="0.2">
      <c r="A287" s="22" t="s">
        <v>152</v>
      </c>
      <c r="B287" s="4" t="s">
        <v>153</v>
      </c>
      <c r="C287" s="8"/>
      <c r="D287" s="4" t="s">
        <v>77</v>
      </c>
      <c r="E287" s="4" t="s">
        <v>35</v>
      </c>
      <c r="F287" s="4" t="s">
        <v>35</v>
      </c>
      <c r="G287" s="5">
        <f>G288+G291+G294+G297</f>
        <v>13223.2</v>
      </c>
    </row>
    <row r="288" spans="1:7" s="26" customFormat="1" ht="25.5" x14ac:dyDescent="0.2">
      <c r="A288" s="18" t="s">
        <v>81</v>
      </c>
      <c r="B288" s="4" t="s">
        <v>154</v>
      </c>
      <c r="C288" s="4"/>
      <c r="D288" s="4" t="s">
        <v>77</v>
      </c>
      <c r="E288" s="4" t="s">
        <v>35</v>
      </c>
      <c r="F288" s="4" t="s">
        <v>35</v>
      </c>
      <c r="G288" s="5">
        <f>SUM(G289:G290)</f>
        <v>4450.8999999999996</v>
      </c>
    </row>
    <row r="289" spans="1:7" s="26" customFormat="1" ht="25.5" x14ac:dyDescent="0.2">
      <c r="A289" s="10" t="s">
        <v>8</v>
      </c>
      <c r="B289" s="6" t="s">
        <v>154</v>
      </c>
      <c r="C289" s="6" t="s">
        <v>9</v>
      </c>
      <c r="D289" s="6">
        <v>969</v>
      </c>
      <c r="E289" s="6" t="s">
        <v>35</v>
      </c>
      <c r="F289" s="6" t="s">
        <v>35</v>
      </c>
      <c r="G289" s="63">
        <v>2146.5364</v>
      </c>
    </row>
    <row r="290" spans="1:7" s="26" customFormat="1" x14ac:dyDescent="0.2">
      <c r="A290" s="10" t="s">
        <v>63</v>
      </c>
      <c r="B290" s="6" t="s">
        <v>154</v>
      </c>
      <c r="C290" s="6" t="s">
        <v>64</v>
      </c>
      <c r="D290" s="6">
        <v>969</v>
      </c>
      <c r="E290" s="6" t="s">
        <v>35</v>
      </c>
      <c r="F290" s="6" t="s">
        <v>35</v>
      </c>
      <c r="G290" s="63">
        <v>2304.3636000000001</v>
      </c>
    </row>
    <row r="291" spans="1:7" s="26" customFormat="1" ht="25.5" x14ac:dyDescent="0.2">
      <c r="A291" s="13" t="s">
        <v>177</v>
      </c>
      <c r="B291" s="4" t="s">
        <v>155</v>
      </c>
      <c r="C291" s="4"/>
      <c r="D291" s="4">
        <v>969</v>
      </c>
      <c r="E291" s="4" t="s">
        <v>35</v>
      </c>
      <c r="F291" s="4" t="s">
        <v>35</v>
      </c>
      <c r="G291" s="65">
        <f>G292+G293</f>
        <v>8576.9</v>
      </c>
    </row>
    <row r="292" spans="1:7" s="26" customFormat="1" ht="25.5" x14ac:dyDescent="0.2">
      <c r="A292" s="10" t="s">
        <v>8</v>
      </c>
      <c r="B292" s="6" t="s">
        <v>155</v>
      </c>
      <c r="C292" s="6" t="s">
        <v>9</v>
      </c>
      <c r="D292" s="6">
        <v>969</v>
      </c>
      <c r="E292" s="6" t="s">
        <v>35</v>
      </c>
      <c r="F292" s="6" t="s">
        <v>35</v>
      </c>
      <c r="G292" s="63">
        <v>7028.3347999999996</v>
      </c>
    </row>
    <row r="293" spans="1:7" s="26" customFormat="1" x14ac:dyDescent="0.2">
      <c r="A293" s="10" t="s">
        <v>63</v>
      </c>
      <c r="B293" s="6" t="s">
        <v>155</v>
      </c>
      <c r="C293" s="6" t="s">
        <v>64</v>
      </c>
      <c r="D293" s="6">
        <v>969</v>
      </c>
      <c r="E293" s="6" t="s">
        <v>35</v>
      </c>
      <c r="F293" s="6" t="s">
        <v>35</v>
      </c>
      <c r="G293" s="63">
        <v>1548.5652</v>
      </c>
    </row>
    <row r="294" spans="1:7" s="26" customFormat="1" ht="51" x14ac:dyDescent="0.2">
      <c r="A294" s="18" t="s">
        <v>178</v>
      </c>
      <c r="B294" s="4" t="s">
        <v>180</v>
      </c>
      <c r="C294" s="4"/>
      <c r="D294" s="4">
        <v>969</v>
      </c>
      <c r="E294" s="4" t="s">
        <v>35</v>
      </c>
      <c r="F294" s="4" t="s">
        <v>35</v>
      </c>
      <c r="G294" s="5">
        <f>G295+G296</f>
        <v>66.7</v>
      </c>
    </row>
    <row r="295" spans="1:7" s="26" customFormat="1" x14ac:dyDescent="0.2">
      <c r="A295" s="24" t="s">
        <v>172</v>
      </c>
      <c r="B295" s="6" t="s">
        <v>180</v>
      </c>
      <c r="C295" s="6" t="s">
        <v>73</v>
      </c>
      <c r="D295" s="6">
        <v>969</v>
      </c>
      <c r="E295" s="6" t="s">
        <v>35</v>
      </c>
      <c r="F295" s="6" t="s">
        <v>35</v>
      </c>
      <c r="G295" s="63">
        <v>51.23</v>
      </c>
    </row>
    <row r="296" spans="1:7" s="26" customFormat="1" ht="38.25" x14ac:dyDescent="0.2">
      <c r="A296" s="10" t="s">
        <v>169</v>
      </c>
      <c r="B296" s="6" t="s">
        <v>180</v>
      </c>
      <c r="C296" s="6" t="s">
        <v>101</v>
      </c>
      <c r="D296" s="6" t="s">
        <v>77</v>
      </c>
      <c r="E296" s="6" t="s">
        <v>35</v>
      </c>
      <c r="F296" s="6" t="s">
        <v>35</v>
      </c>
      <c r="G296" s="15">
        <v>15.47</v>
      </c>
    </row>
    <row r="297" spans="1:7" s="26" customFormat="1" ht="38.25" x14ac:dyDescent="0.2">
      <c r="A297" s="13" t="s">
        <v>174</v>
      </c>
      <c r="B297" s="4" t="s">
        <v>173</v>
      </c>
      <c r="C297" s="4"/>
      <c r="D297" s="4">
        <v>969</v>
      </c>
      <c r="E297" s="4" t="s">
        <v>35</v>
      </c>
      <c r="F297" s="4" t="s">
        <v>37</v>
      </c>
      <c r="G297" s="5">
        <f>G298+G299</f>
        <v>128.69999999999999</v>
      </c>
    </row>
    <row r="298" spans="1:7" s="26" customFormat="1" x14ac:dyDescent="0.2">
      <c r="A298" s="24" t="s">
        <v>172</v>
      </c>
      <c r="B298" s="6" t="s">
        <v>173</v>
      </c>
      <c r="C298" s="6" t="s">
        <v>73</v>
      </c>
      <c r="D298" s="6">
        <v>969</v>
      </c>
      <c r="E298" s="6" t="s">
        <v>35</v>
      </c>
      <c r="F298" s="6" t="s">
        <v>37</v>
      </c>
      <c r="G298" s="63">
        <v>98.85</v>
      </c>
    </row>
    <row r="299" spans="1:7" s="26" customFormat="1" ht="38.25" x14ac:dyDescent="0.2">
      <c r="A299" s="10" t="s">
        <v>169</v>
      </c>
      <c r="B299" s="6" t="s">
        <v>173</v>
      </c>
      <c r="C299" s="6" t="s">
        <v>101</v>
      </c>
      <c r="D299" s="6">
        <v>969</v>
      </c>
      <c r="E299" s="6" t="s">
        <v>35</v>
      </c>
      <c r="F299" s="6" t="s">
        <v>37</v>
      </c>
      <c r="G299" s="63">
        <v>29.85</v>
      </c>
    </row>
    <row r="300" spans="1:7" s="26" customFormat="1" ht="27" x14ac:dyDescent="0.2">
      <c r="A300" s="23" t="s">
        <v>442</v>
      </c>
      <c r="B300" s="8" t="s">
        <v>156</v>
      </c>
      <c r="C300" s="8"/>
      <c r="D300" s="8" t="s">
        <v>77</v>
      </c>
      <c r="E300" s="8" t="s">
        <v>35</v>
      </c>
      <c r="F300" s="8" t="s">
        <v>37</v>
      </c>
      <c r="G300" s="35">
        <f>G301</f>
        <v>47346.787150000004</v>
      </c>
    </row>
    <row r="301" spans="1:7" s="26" customFormat="1" ht="25.5" x14ac:dyDescent="0.2">
      <c r="A301" s="22" t="s">
        <v>157</v>
      </c>
      <c r="B301" s="4" t="s">
        <v>158</v>
      </c>
      <c r="C301" s="4"/>
      <c r="D301" s="4" t="s">
        <v>77</v>
      </c>
      <c r="E301" s="4" t="s">
        <v>35</v>
      </c>
      <c r="F301" s="4" t="s">
        <v>37</v>
      </c>
      <c r="G301" s="5">
        <f>G304+G307+G302+G317</f>
        <v>47346.787150000004</v>
      </c>
    </row>
    <row r="302" spans="1:7" s="26" customFormat="1" ht="89.25" x14ac:dyDescent="0.2">
      <c r="A302" s="18" t="s">
        <v>55</v>
      </c>
      <c r="B302" s="4" t="s">
        <v>161</v>
      </c>
      <c r="C302" s="4"/>
      <c r="D302" s="4">
        <v>969</v>
      </c>
      <c r="E302" s="4" t="s">
        <v>35</v>
      </c>
      <c r="F302" s="4" t="s">
        <v>37</v>
      </c>
      <c r="G302" s="5">
        <f>G303</f>
        <v>83.5</v>
      </c>
    </row>
    <row r="303" spans="1:7" s="26" customFormat="1" x14ac:dyDescent="0.2">
      <c r="A303" s="11" t="s">
        <v>355</v>
      </c>
      <c r="B303" s="6" t="s">
        <v>161</v>
      </c>
      <c r="C303" s="6" t="s">
        <v>59</v>
      </c>
      <c r="D303" s="6">
        <v>969</v>
      </c>
      <c r="E303" s="6" t="s">
        <v>35</v>
      </c>
      <c r="F303" s="6" t="s">
        <v>37</v>
      </c>
      <c r="G303" s="63">
        <v>83.5</v>
      </c>
    </row>
    <row r="304" spans="1:7" s="26" customFormat="1" ht="25.5" x14ac:dyDescent="0.2">
      <c r="A304" s="22" t="s">
        <v>71</v>
      </c>
      <c r="B304" s="4" t="s">
        <v>171</v>
      </c>
      <c r="C304" s="4"/>
      <c r="D304" s="4" t="s">
        <v>77</v>
      </c>
      <c r="E304" s="4" t="s">
        <v>35</v>
      </c>
      <c r="F304" s="4" t="s">
        <v>37</v>
      </c>
      <c r="G304" s="5">
        <f>G305+G306</f>
        <v>1116.5999999999999</v>
      </c>
    </row>
    <row r="305" spans="1:7" s="26" customFormat="1" ht="25.5" x14ac:dyDescent="0.2">
      <c r="A305" s="24" t="s">
        <v>94</v>
      </c>
      <c r="B305" s="6" t="s">
        <v>171</v>
      </c>
      <c r="C305" s="6" t="s">
        <v>56</v>
      </c>
      <c r="D305" s="6" t="s">
        <v>77</v>
      </c>
      <c r="E305" s="6" t="s">
        <v>35</v>
      </c>
      <c r="F305" s="6" t="s">
        <v>37</v>
      </c>
      <c r="G305" s="15">
        <v>857.6</v>
      </c>
    </row>
    <row r="306" spans="1:7" s="26" customFormat="1" ht="38.25" x14ac:dyDescent="0.2">
      <c r="A306" s="10" t="s">
        <v>95</v>
      </c>
      <c r="B306" s="6" t="s">
        <v>171</v>
      </c>
      <c r="C306" s="6" t="s">
        <v>88</v>
      </c>
      <c r="D306" s="6" t="s">
        <v>77</v>
      </c>
      <c r="E306" s="6" t="s">
        <v>35</v>
      </c>
      <c r="F306" s="6" t="s">
        <v>37</v>
      </c>
      <c r="G306" s="15">
        <v>259</v>
      </c>
    </row>
    <row r="307" spans="1:7" s="26" customFormat="1" ht="51" x14ac:dyDescent="0.2">
      <c r="A307" s="18" t="s">
        <v>159</v>
      </c>
      <c r="B307" s="4" t="s">
        <v>160</v>
      </c>
      <c r="C307" s="4"/>
      <c r="D307" s="4">
        <v>969</v>
      </c>
      <c r="E307" s="4" t="s">
        <v>35</v>
      </c>
      <c r="F307" s="4" t="s">
        <v>37</v>
      </c>
      <c r="G307" s="5">
        <f>SUM(G308:G316)</f>
        <v>8342.30969</v>
      </c>
    </row>
    <row r="308" spans="1:7" s="26" customFormat="1" x14ac:dyDescent="0.2">
      <c r="A308" s="24" t="s">
        <v>168</v>
      </c>
      <c r="B308" s="6" t="s">
        <v>160</v>
      </c>
      <c r="C308" s="6" t="s">
        <v>73</v>
      </c>
      <c r="D308" s="6">
        <v>969</v>
      </c>
      <c r="E308" s="6" t="s">
        <v>35</v>
      </c>
      <c r="F308" s="6" t="s">
        <v>37</v>
      </c>
      <c r="G308" s="15">
        <v>0</v>
      </c>
    </row>
    <row r="309" spans="1:7" s="26" customFormat="1" ht="25.5" x14ac:dyDescent="0.2">
      <c r="A309" s="24" t="s">
        <v>343</v>
      </c>
      <c r="B309" s="6" t="s">
        <v>160</v>
      </c>
      <c r="C309" s="6" t="s">
        <v>342</v>
      </c>
      <c r="D309" s="6">
        <v>969</v>
      </c>
      <c r="E309" s="6" t="s">
        <v>35</v>
      </c>
      <c r="F309" s="6" t="s">
        <v>37</v>
      </c>
      <c r="G309" s="15">
        <v>13</v>
      </c>
    </row>
    <row r="310" spans="1:7" s="26" customFormat="1" ht="38.25" x14ac:dyDescent="0.2">
      <c r="A310" s="10" t="s">
        <v>169</v>
      </c>
      <c r="B310" s="6" t="s">
        <v>160</v>
      </c>
      <c r="C310" s="6" t="s">
        <v>101</v>
      </c>
      <c r="D310" s="6">
        <v>969</v>
      </c>
      <c r="E310" s="6" t="s">
        <v>35</v>
      </c>
      <c r="F310" s="6" t="s">
        <v>37</v>
      </c>
      <c r="G310" s="15">
        <v>0</v>
      </c>
    </row>
    <row r="311" spans="1:7" s="26" customFormat="1" ht="25.5" x14ac:dyDescent="0.2">
      <c r="A311" s="10" t="s">
        <v>57</v>
      </c>
      <c r="B311" s="6" t="s">
        <v>160</v>
      </c>
      <c r="C311" s="6" t="s">
        <v>58</v>
      </c>
      <c r="D311" s="6">
        <v>969</v>
      </c>
      <c r="E311" s="6" t="s">
        <v>35</v>
      </c>
      <c r="F311" s="6" t="s">
        <v>37</v>
      </c>
      <c r="G311" s="15">
        <v>1673.498</v>
      </c>
    </row>
    <row r="312" spans="1:7" s="26" customFormat="1" x14ac:dyDescent="0.2">
      <c r="A312" s="11" t="s">
        <v>355</v>
      </c>
      <c r="B312" s="6" t="s">
        <v>160</v>
      </c>
      <c r="C312" s="6" t="s">
        <v>59</v>
      </c>
      <c r="D312" s="6">
        <v>969</v>
      </c>
      <c r="E312" s="6" t="s">
        <v>35</v>
      </c>
      <c r="F312" s="6" t="s">
        <v>37</v>
      </c>
      <c r="G312" s="15">
        <v>5434.66</v>
      </c>
    </row>
    <row r="313" spans="1:7" s="26" customFormat="1" x14ac:dyDescent="0.2">
      <c r="A313" s="10" t="s">
        <v>252</v>
      </c>
      <c r="B313" s="6" t="s">
        <v>160</v>
      </c>
      <c r="C313" s="6" t="s">
        <v>251</v>
      </c>
      <c r="D313" s="6">
        <v>969</v>
      </c>
      <c r="E313" s="6" t="s">
        <v>35</v>
      </c>
      <c r="F313" s="6" t="s">
        <v>37</v>
      </c>
      <c r="G313" s="15">
        <v>954.55169000000001</v>
      </c>
    </row>
    <row r="314" spans="1:7" s="26" customFormat="1" x14ac:dyDescent="0.2">
      <c r="A314" s="10" t="s">
        <v>312</v>
      </c>
      <c r="B314" s="6" t="s">
        <v>160</v>
      </c>
      <c r="C314" s="6" t="s">
        <v>311</v>
      </c>
      <c r="D314" s="6">
        <v>969</v>
      </c>
      <c r="E314" s="6" t="s">
        <v>35</v>
      </c>
      <c r="F314" s="6" t="s">
        <v>37</v>
      </c>
      <c r="G314" s="15">
        <v>200</v>
      </c>
    </row>
    <row r="315" spans="1:7" s="26" customFormat="1" ht="25.5" x14ac:dyDescent="0.2">
      <c r="A315" s="85" t="s">
        <v>285</v>
      </c>
      <c r="B315" s="6" t="s">
        <v>160</v>
      </c>
      <c r="C315" s="6" t="s">
        <v>284</v>
      </c>
      <c r="D315" s="6">
        <v>969</v>
      </c>
      <c r="E315" s="6" t="s">
        <v>35</v>
      </c>
      <c r="F315" s="6" t="s">
        <v>37</v>
      </c>
      <c r="G315" s="15">
        <v>19.7</v>
      </c>
    </row>
    <row r="316" spans="1:7" s="26" customFormat="1" x14ac:dyDescent="0.2">
      <c r="A316" s="85" t="s">
        <v>276</v>
      </c>
      <c r="B316" s="6" t="s">
        <v>160</v>
      </c>
      <c r="C316" s="6" t="s">
        <v>275</v>
      </c>
      <c r="D316" s="6">
        <v>969</v>
      </c>
      <c r="E316" s="6" t="s">
        <v>35</v>
      </c>
      <c r="F316" s="6" t="s">
        <v>37</v>
      </c>
      <c r="G316" s="15">
        <v>46.9</v>
      </c>
    </row>
    <row r="317" spans="1:7" s="26" customFormat="1" ht="51" x14ac:dyDescent="0.2">
      <c r="A317" s="18" t="s">
        <v>159</v>
      </c>
      <c r="B317" s="4" t="s">
        <v>344</v>
      </c>
      <c r="C317" s="4"/>
      <c r="D317" s="4">
        <v>969</v>
      </c>
      <c r="E317" s="4" t="s">
        <v>35</v>
      </c>
      <c r="F317" s="4" t="s">
        <v>37</v>
      </c>
      <c r="G317" s="5">
        <f>SUM(G318:G319)</f>
        <v>37804.377460000003</v>
      </c>
    </row>
    <row r="318" spans="1:7" s="26" customFormat="1" x14ac:dyDescent="0.2">
      <c r="A318" s="24" t="s">
        <v>168</v>
      </c>
      <c r="B318" s="6" t="s">
        <v>344</v>
      </c>
      <c r="C318" s="6" t="s">
        <v>73</v>
      </c>
      <c r="D318" s="6">
        <v>969</v>
      </c>
      <c r="E318" s="6" t="s">
        <v>35</v>
      </c>
      <c r="F318" s="6" t="s">
        <v>37</v>
      </c>
      <c r="G318" s="15">
        <v>29238.87746</v>
      </c>
    </row>
    <row r="319" spans="1:7" s="26" customFormat="1" ht="38.25" x14ac:dyDescent="0.2">
      <c r="A319" s="10" t="s">
        <v>169</v>
      </c>
      <c r="B319" s="6" t="s">
        <v>344</v>
      </c>
      <c r="C319" s="6" t="s">
        <v>101</v>
      </c>
      <c r="D319" s="6">
        <v>969</v>
      </c>
      <c r="E319" s="6" t="s">
        <v>35</v>
      </c>
      <c r="F319" s="6" t="s">
        <v>37</v>
      </c>
      <c r="G319" s="15">
        <v>8565.5</v>
      </c>
    </row>
    <row r="320" spans="1:7" s="26" customFormat="1" ht="13.5" x14ac:dyDescent="0.2">
      <c r="A320" s="40" t="s">
        <v>443</v>
      </c>
      <c r="B320" s="8" t="s">
        <v>185</v>
      </c>
      <c r="C320" s="8"/>
      <c r="D320" s="8" t="s">
        <v>77</v>
      </c>
      <c r="E320" s="8" t="s">
        <v>35</v>
      </c>
      <c r="F320" s="8" t="s">
        <v>37</v>
      </c>
      <c r="G320" s="35">
        <f>G321+G324</f>
        <v>400</v>
      </c>
    </row>
    <row r="321" spans="1:7" s="26" customFormat="1" ht="25.5" x14ac:dyDescent="0.2">
      <c r="A321" s="41" t="s">
        <v>186</v>
      </c>
      <c r="B321" s="4" t="s">
        <v>187</v>
      </c>
      <c r="C321" s="4"/>
      <c r="D321" s="4" t="s">
        <v>77</v>
      </c>
      <c r="E321" s="4" t="s">
        <v>35</v>
      </c>
      <c r="F321" s="4" t="s">
        <v>37</v>
      </c>
      <c r="G321" s="5">
        <f>G322</f>
        <v>200</v>
      </c>
    </row>
    <row r="322" spans="1:7" s="26" customFormat="1" ht="25.5" x14ac:dyDescent="0.2">
      <c r="A322" s="41" t="s">
        <v>188</v>
      </c>
      <c r="B322" s="4" t="s">
        <v>189</v>
      </c>
      <c r="C322" s="4"/>
      <c r="D322" s="4" t="s">
        <v>77</v>
      </c>
      <c r="E322" s="4" t="s">
        <v>35</v>
      </c>
      <c r="F322" s="4" t="s">
        <v>37</v>
      </c>
      <c r="G322" s="5">
        <f>G323</f>
        <v>200</v>
      </c>
    </row>
    <row r="323" spans="1:7" s="26" customFormat="1" x14ac:dyDescent="0.2">
      <c r="A323" s="11" t="s">
        <v>355</v>
      </c>
      <c r="B323" s="6" t="s">
        <v>189</v>
      </c>
      <c r="C323" s="6" t="s">
        <v>59</v>
      </c>
      <c r="D323" s="6" t="s">
        <v>77</v>
      </c>
      <c r="E323" s="6" t="s">
        <v>35</v>
      </c>
      <c r="F323" s="6" t="s">
        <v>37</v>
      </c>
      <c r="G323" s="15">
        <v>200</v>
      </c>
    </row>
    <row r="324" spans="1:7" s="26" customFormat="1" ht="38.25" x14ac:dyDescent="0.2">
      <c r="A324" s="18" t="s">
        <v>10</v>
      </c>
      <c r="B324" s="4" t="s">
        <v>11</v>
      </c>
      <c r="C324" s="49"/>
      <c r="D324" s="4">
        <v>969</v>
      </c>
      <c r="E324" s="4" t="s">
        <v>35</v>
      </c>
      <c r="F324" s="4" t="s">
        <v>37</v>
      </c>
      <c r="G324" s="5">
        <f>G325</f>
        <v>200</v>
      </c>
    </row>
    <row r="325" spans="1:7" s="26" customFormat="1" ht="38.25" x14ac:dyDescent="0.2">
      <c r="A325" s="18" t="s">
        <v>12</v>
      </c>
      <c r="B325" s="4" t="s">
        <v>13</v>
      </c>
      <c r="C325" s="70"/>
      <c r="D325" s="4">
        <v>969</v>
      </c>
      <c r="E325" s="4" t="s">
        <v>35</v>
      </c>
      <c r="F325" s="4" t="s">
        <v>37</v>
      </c>
      <c r="G325" s="5">
        <f>G326</f>
        <v>200</v>
      </c>
    </row>
    <row r="326" spans="1:7" s="26" customFormat="1" x14ac:dyDescent="0.2">
      <c r="A326" s="11" t="s">
        <v>355</v>
      </c>
      <c r="B326" s="6" t="s">
        <v>13</v>
      </c>
      <c r="C326" s="49" t="s">
        <v>59</v>
      </c>
      <c r="D326" s="6">
        <v>969</v>
      </c>
      <c r="E326" s="6" t="s">
        <v>35</v>
      </c>
      <c r="F326" s="6" t="s">
        <v>37</v>
      </c>
      <c r="G326" s="15">
        <v>200</v>
      </c>
    </row>
    <row r="327" spans="1:7" s="26" customFormat="1" ht="25.5" x14ac:dyDescent="0.2">
      <c r="A327" s="34" t="s">
        <v>444</v>
      </c>
      <c r="B327" s="55" t="s">
        <v>181</v>
      </c>
      <c r="C327" s="55"/>
      <c r="D327" s="55"/>
      <c r="E327" s="55"/>
      <c r="F327" s="55"/>
      <c r="G327" s="56">
        <f>G328</f>
        <v>151</v>
      </c>
    </row>
    <row r="328" spans="1:7" s="26" customFormat="1" ht="25.5" x14ac:dyDescent="0.2">
      <c r="A328" s="18" t="s">
        <v>190</v>
      </c>
      <c r="B328" s="4" t="s">
        <v>20</v>
      </c>
      <c r="C328" s="4"/>
      <c r="D328" s="4" t="s">
        <v>78</v>
      </c>
      <c r="E328" s="4" t="s">
        <v>38</v>
      </c>
      <c r="F328" s="4" t="s">
        <v>34</v>
      </c>
      <c r="G328" s="36">
        <f>G329</f>
        <v>151</v>
      </c>
    </row>
    <row r="329" spans="1:7" s="26" customFormat="1" ht="25.5" x14ac:dyDescent="0.2">
      <c r="A329" s="17" t="s">
        <v>182</v>
      </c>
      <c r="B329" s="4" t="s">
        <v>21</v>
      </c>
      <c r="C329" s="4"/>
      <c r="D329" s="4" t="s">
        <v>78</v>
      </c>
      <c r="E329" s="4" t="s">
        <v>38</v>
      </c>
      <c r="F329" s="4" t="s">
        <v>34</v>
      </c>
      <c r="G329" s="5">
        <f>G330</f>
        <v>151</v>
      </c>
    </row>
    <row r="330" spans="1:7" s="26" customFormat="1" x14ac:dyDescent="0.2">
      <c r="A330" s="10" t="s">
        <v>261</v>
      </c>
      <c r="B330" s="6" t="s">
        <v>21</v>
      </c>
      <c r="C330" s="6" t="s">
        <v>260</v>
      </c>
      <c r="D330" s="6" t="s">
        <v>78</v>
      </c>
      <c r="E330" s="6" t="s">
        <v>38</v>
      </c>
      <c r="F330" s="6" t="s">
        <v>34</v>
      </c>
      <c r="G330" s="15">
        <v>151</v>
      </c>
    </row>
    <row r="331" spans="1:7" s="26" customFormat="1" ht="38.25" x14ac:dyDescent="0.2">
      <c r="A331" s="54" t="s">
        <v>445</v>
      </c>
      <c r="B331" s="55" t="s">
        <v>14</v>
      </c>
      <c r="C331" s="55"/>
      <c r="D331" s="55"/>
      <c r="E331" s="55"/>
      <c r="F331" s="55"/>
      <c r="G331" s="56">
        <f>G332</f>
        <v>265</v>
      </c>
    </row>
    <row r="332" spans="1:7" s="26" customFormat="1" ht="25.5" x14ac:dyDescent="0.2">
      <c r="A332" s="18" t="s">
        <v>16</v>
      </c>
      <c r="B332" s="4" t="s">
        <v>15</v>
      </c>
      <c r="C332" s="4"/>
      <c r="D332" s="4">
        <v>968</v>
      </c>
      <c r="E332" s="4" t="s">
        <v>32</v>
      </c>
      <c r="F332" s="4" t="s">
        <v>54</v>
      </c>
      <c r="G332" s="5">
        <f>G333</f>
        <v>265</v>
      </c>
    </row>
    <row r="333" spans="1:7" s="26" customFormat="1" ht="25.5" x14ac:dyDescent="0.2">
      <c r="A333" s="12" t="s">
        <v>84</v>
      </c>
      <c r="B333" s="4" t="s">
        <v>26</v>
      </c>
      <c r="C333" s="4"/>
      <c r="D333" s="4">
        <v>968</v>
      </c>
      <c r="E333" s="4" t="s">
        <v>32</v>
      </c>
      <c r="F333" s="4" t="s">
        <v>54</v>
      </c>
      <c r="G333" s="5">
        <f>G334</f>
        <v>265</v>
      </c>
    </row>
    <row r="334" spans="1:7" x14ac:dyDescent="0.2">
      <c r="A334" s="19" t="s">
        <v>87</v>
      </c>
      <c r="B334" s="6" t="s">
        <v>26</v>
      </c>
      <c r="C334" s="6" t="s">
        <v>60</v>
      </c>
      <c r="D334" s="6" t="s">
        <v>79</v>
      </c>
      <c r="E334" s="6" t="s">
        <v>32</v>
      </c>
      <c r="F334" s="6" t="s">
        <v>54</v>
      </c>
      <c r="G334" s="15">
        <v>265</v>
      </c>
    </row>
    <row r="335" spans="1:7" ht="38.25" x14ac:dyDescent="0.2">
      <c r="A335" s="54" t="s">
        <v>446</v>
      </c>
      <c r="B335" s="55" t="s">
        <v>226</v>
      </c>
      <c r="C335" s="55"/>
      <c r="D335" s="55"/>
      <c r="E335" s="55"/>
      <c r="F335" s="55"/>
      <c r="G335" s="56">
        <f>G336</f>
        <v>7695</v>
      </c>
    </row>
    <row r="336" spans="1:7" ht="38.25" x14ac:dyDescent="0.2">
      <c r="A336" s="50" t="s">
        <v>232</v>
      </c>
      <c r="B336" s="4" t="s">
        <v>227</v>
      </c>
      <c r="C336" s="4"/>
      <c r="D336" s="4">
        <v>968</v>
      </c>
      <c r="E336" s="4" t="s">
        <v>32</v>
      </c>
      <c r="F336" s="4" t="s">
        <v>54</v>
      </c>
      <c r="G336" s="5">
        <f>G339+G337</f>
        <v>7695</v>
      </c>
    </row>
    <row r="337" spans="1:8" ht="38.25" x14ac:dyDescent="0.2">
      <c r="A337" s="21" t="s">
        <v>465</v>
      </c>
      <c r="B337" s="4" t="s">
        <v>466</v>
      </c>
      <c r="C337" s="4"/>
      <c r="D337" s="4" t="s">
        <v>79</v>
      </c>
      <c r="E337" s="4" t="s">
        <v>51</v>
      </c>
      <c r="F337" s="4" t="s">
        <v>46</v>
      </c>
      <c r="G337" s="5">
        <f>G338</f>
        <v>7445</v>
      </c>
    </row>
    <row r="338" spans="1:8" x14ac:dyDescent="0.2">
      <c r="A338" s="101" t="s">
        <v>87</v>
      </c>
      <c r="B338" s="6" t="s">
        <v>466</v>
      </c>
      <c r="C338" s="6" t="s">
        <v>60</v>
      </c>
      <c r="D338" s="6" t="s">
        <v>79</v>
      </c>
      <c r="E338" s="6" t="s">
        <v>51</v>
      </c>
      <c r="F338" s="6" t="s">
        <v>46</v>
      </c>
      <c r="G338" s="15">
        <v>7445</v>
      </c>
    </row>
    <row r="339" spans="1:8" ht="25.5" x14ac:dyDescent="0.2">
      <c r="A339" s="12" t="s">
        <v>84</v>
      </c>
      <c r="B339" s="4" t="s">
        <v>228</v>
      </c>
      <c r="C339" s="4"/>
      <c r="D339" s="4" t="s">
        <v>79</v>
      </c>
      <c r="E339" s="4" t="s">
        <v>32</v>
      </c>
      <c r="F339" s="4" t="s">
        <v>54</v>
      </c>
      <c r="G339" s="5">
        <f>G340</f>
        <v>250</v>
      </c>
    </row>
    <row r="340" spans="1:8" x14ac:dyDescent="0.2">
      <c r="A340" s="11" t="s">
        <v>355</v>
      </c>
      <c r="B340" s="6" t="s">
        <v>228</v>
      </c>
      <c r="C340" s="6" t="s">
        <v>59</v>
      </c>
      <c r="D340" s="6" t="s">
        <v>79</v>
      </c>
      <c r="E340" s="6" t="s">
        <v>32</v>
      </c>
      <c r="F340" s="6" t="s">
        <v>54</v>
      </c>
      <c r="G340" s="15">
        <v>250</v>
      </c>
    </row>
    <row r="341" spans="1:8" s="89" customFormat="1" ht="38.25" x14ac:dyDescent="0.2">
      <c r="A341" s="71" t="s">
        <v>447</v>
      </c>
      <c r="B341" s="77" t="s">
        <v>301</v>
      </c>
      <c r="C341" s="77"/>
      <c r="D341" s="77"/>
      <c r="E341" s="77"/>
      <c r="F341" s="77"/>
      <c r="G341" s="75">
        <f>G342</f>
        <v>70</v>
      </c>
    </row>
    <row r="342" spans="1:8" ht="38.25" x14ac:dyDescent="0.2">
      <c r="A342" s="21" t="s">
        <v>300</v>
      </c>
      <c r="B342" s="4" t="s">
        <v>299</v>
      </c>
      <c r="C342" s="4"/>
      <c r="D342" s="4" t="s">
        <v>79</v>
      </c>
      <c r="E342" s="4" t="s">
        <v>34</v>
      </c>
      <c r="F342" s="4" t="s">
        <v>50</v>
      </c>
      <c r="G342" s="15">
        <f>G343</f>
        <v>70</v>
      </c>
    </row>
    <row r="343" spans="1:8" s="26" customFormat="1" ht="25.5" x14ac:dyDescent="0.2">
      <c r="A343" s="21" t="s">
        <v>84</v>
      </c>
      <c r="B343" s="4" t="s">
        <v>298</v>
      </c>
      <c r="C343" s="4"/>
      <c r="D343" s="4" t="s">
        <v>79</v>
      </c>
      <c r="E343" s="4" t="s">
        <v>34</v>
      </c>
      <c r="F343" s="4" t="s">
        <v>50</v>
      </c>
      <c r="G343" s="5">
        <f>G344</f>
        <v>70</v>
      </c>
    </row>
    <row r="344" spans="1:8" x14ac:dyDescent="0.2">
      <c r="A344" s="42" t="s">
        <v>69</v>
      </c>
      <c r="B344" s="6" t="s">
        <v>298</v>
      </c>
      <c r="C344" s="6" t="s">
        <v>70</v>
      </c>
      <c r="D344" s="6" t="s">
        <v>79</v>
      </c>
      <c r="E344" s="6" t="s">
        <v>34</v>
      </c>
      <c r="F344" s="6" t="s">
        <v>50</v>
      </c>
      <c r="G344" s="15">
        <v>70</v>
      </c>
    </row>
    <row r="345" spans="1:8" ht="38.25" x14ac:dyDescent="0.2">
      <c r="A345" s="54" t="s">
        <v>448</v>
      </c>
      <c r="B345" s="55" t="s">
        <v>356</v>
      </c>
      <c r="C345" s="55"/>
      <c r="D345" s="100"/>
      <c r="E345" s="55"/>
      <c r="F345" s="55"/>
      <c r="G345" s="75">
        <f>G346</f>
        <v>21083.0592</v>
      </c>
      <c r="H345" s="73"/>
    </row>
    <row r="346" spans="1:8" ht="25.5" x14ac:dyDescent="0.2">
      <c r="A346" s="18" t="s">
        <v>357</v>
      </c>
      <c r="B346" s="4" t="s">
        <v>393</v>
      </c>
      <c r="C346" s="12"/>
      <c r="D346" s="4" t="s">
        <v>328</v>
      </c>
      <c r="E346" s="4" t="s">
        <v>36</v>
      </c>
      <c r="F346" s="4" t="s">
        <v>46</v>
      </c>
      <c r="G346" s="5">
        <f>G347</f>
        <v>21083.0592</v>
      </c>
    </row>
    <row r="347" spans="1:8" ht="38.25" x14ac:dyDescent="0.2">
      <c r="A347" s="18" t="s">
        <v>358</v>
      </c>
      <c r="B347" s="4" t="s">
        <v>393</v>
      </c>
      <c r="C347" s="12"/>
      <c r="D347" s="4" t="s">
        <v>328</v>
      </c>
      <c r="E347" s="4" t="s">
        <v>36</v>
      </c>
      <c r="F347" s="4" t="s">
        <v>46</v>
      </c>
      <c r="G347" s="65">
        <f>SUM(G348:G349)</f>
        <v>21083.0592</v>
      </c>
    </row>
    <row r="348" spans="1:8" x14ac:dyDescent="0.2">
      <c r="A348" s="19" t="s">
        <v>402</v>
      </c>
      <c r="B348" s="6" t="s">
        <v>393</v>
      </c>
      <c r="C348" s="110">
        <v>244</v>
      </c>
      <c r="D348" s="6" t="s">
        <v>328</v>
      </c>
      <c r="E348" s="6" t="s">
        <v>36</v>
      </c>
      <c r="F348" s="6" t="s">
        <v>46</v>
      </c>
      <c r="G348" s="63">
        <v>3513.8431999999998</v>
      </c>
    </row>
    <row r="349" spans="1:8" x14ac:dyDescent="0.2">
      <c r="A349" s="101" t="s">
        <v>87</v>
      </c>
      <c r="B349" s="6" t="s">
        <v>393</v>
      </c>
      <c r="C349" s="6" t="s">
        <v>60</v>
      </c>
      <c r="D349" s="6" t="s">
        <v>328</v>
      </c>
      <c r="E349" s="6" t="s">
        <v>36</v>
      </c>
      <c r="F349" s="6" t="s">
        <v>46</v>
      </c>
      <c r="G349" s="63">
        <v>17569.216</v>
      </c>
      <c r="H349" s="73"/>
    </row>
    <row r="350" spans="1:8" ht="25.5" x14ac:dyDescent="0.2">
      <c r="A350" s="60" t="s">
        <v>314</v>
      </c>
      <c r="B350" s="55" t="s">
        <v>204</v>
      </c>
      <c r="C350" s="55"/>
      <c r="D350" s="55"/>
      <c r="E350" s="55"/>
      <c r="F350" s="55"/>
      <c r="G350" s="56">
        <f>G351</f>
        <v>6269.3590899999999</v>
      </c>
    </row>
    <row r="351" spans="1:8" ht="25.5" x14ac:dyDescent="0.2">
      <c r="A351" s="52" t="s">
        <v>205</v>
      </c>
      <c r="B351" s="4" t="s">
        <v>329</v>
      </c>
      <c r="C351" s="4"/>
      <c r="D351" s="83" t="s">
        <v>328</v>
      </c>
      <c r="E351" s="4" t="s">
        <v>36</v>
      </c>
      <c r="F351" s="4" t="s">
        <v>33</v>
      </c>
      <c r="G351" s="5">
        <f>G352+G354</f>
        <v>6269.3590899999999</v>
      </c>
    </row>
    <row r="352" spans="1:8" ht="25.5" x14ac:dyDescent="0.2">
      <c r="A352" s="12" t="s">
        <v>84</v>
      </c>
      <c r="B352" s="4" t="s">
        <v>330</v>
      </c>
      <c r="C352" s="4"/>
      <c r="D352" s="96" t="s">
        <v>328</v>
      </c>
      <c r="E352" s="4" t="s">
        <v>36</v>
      </c>
      <c r="F352" s="4" t="s">
        <v>33</v>
      </c>
      <c r="G352" s="5">
        <f>SUM(G353:G353)</f>
        <v>600</v>
      </c>
    </row>
    <row r="353" spans="1:7" x14ac:dyDescent="0.2">
      <c r="A353" s="11" t="s">
        <v>355</v>
      </c>
      <c r="B353" s="6" t="s">
        <v>330</v>
      </c>
      <c r="C353" s="6" t="s">
        <v>59</v>
      </c>
      <c r="D353" s="97" t="s">
        <v>328</v>
      </c>
      <c r="E353" s="6" t="s">
        <v>36</v>
      </c>
      <c r="F353" s="6" t="s">
        <v>33</v>
      </c>
      <c r="G353" s="15">
        <v>600</v>
      </c>
    </row>
    <row r="354" spans="1:7" x14ac:dyDescent="0.2">
      <c r="A354" s="108" t="s">
        <v>394</v>
      </c>
      <c r="B354" s="83" t="s">
        <v>395</v>
      </c>
      <c r="C354" s="83"/>
      <c r="D354" s="83" t="s">
        <v>85</v>
      </c>
      <c r="E354" s="83" t="s">
        <v>36</v>
      </c>
      <c r="F354" s="83" t="s">
        <v>33</v>
      </c>
      <c r="G354" s="65">
        <f>G355</f>
        <v>5669.3590899999999</v>
      </c>
    </row>
    <row r="355" spans="1:7" ht="38.25" x14ac:dyDescent="0.2">
      <c r="A355" s="109" t="s">
        <v>396</v>
      </c>
      <c r="B355" s="76" t="s">
        <v>395</v>
      </c>
      <c r="C355" s="76" t="s">
        <v>397</v>
      </c>
      <c r="D355" s="76" t="s">
        <v>85</v>
      </c>
      <c r="E355" s="76" t="s">
        <v>36</v>
      </c>
      <c r="F355" s="76" t="s">
        <v>33</v>
      </c>
      <c r="G355" s="63">
        <f>283.4682+5385.89089</f>
        <v>5669.3590899999999</v>
      </c>
    </row>
    <row r="356" spans="1:7" ht="63.75" x14ac:dyDescent="0.2">
      <c r="A356" s="57" t="s">
        <v>449</v>
      </c>
      <c r="B356" s="55" t="s">
        <v>235</v>
      </c>
      <c r="C356" s="55"/>
      <c r="D356" s="55"/>
      <c r="E356" s="55"/>
      <c r="F356" s="55"/>
      <c r="G356" s="56">
        <f>G357</f>
        <v>1404.1</v>
      </c>
    </row>
    <row r="357" spans="1:7" ht="38.25" x14ac:dyDescent="0.2">
      <c r="A357" s="17" t="s">
        <v>236</v>
      </c>
      <c r="B357" s="4" t="s">
        <v>237</v>
      </c>
      <c r="C357" s="4"/>
      <c r="D357" s="4" t="s">
        <v>79</v>
      </c>
      <c r="E357" s="4" t="s">
        <v>46</v>
      </c>
      <c r="F357" s="4" t="s">
        <v>40</v>
      </c>
      <c r="G357" s="5">
        <f>G358</f>
        <v>1404.1</v>
      </c>
    </row>
    <row r="358" spans="1:7" ht="25.5" x14ac:dyDescent="0.2">
      <c r="A358" s="86" t="s">
        <v>238</v>
      </c>
      <c r="B358" s="4" t="s">
        <v>239</v>
      </c>
      <c r="C358" s="4"/>
      <c r="D358" s="4" t="s">
        <v>79</v>
      </c>
      <c r="E358" s="4" t="s">
        <v>46</v>
      </c>
      <c r="F358" s="4" t="s">
        <v>40</v>
      </c>
      <c r="G358" s="5">
        <f>G359</f>
        <v>1404.1</v>
      </c>
    </row>
    <row r="359" spans="1:7" x14ac:dyDescent="0.2">
      <c r="A359" s="11" t="s">
        <v>355</v>
      </c>
      <c r="B359" s="6" t="s">
        <v>239</v>
      </c>
      <c r="C359" s="6" t="s">
        <v>59</v>
      </c>
      <c r="D359" s="6" t="s">
        <v>79</v>
      </c>
      <c r="E359" s="6" t="s">
        <v>46</v>
      </c>
      <c r="F359" s="6" t="s">
        <v>40</v>
      </c>
      <c r="G359" s="15">
        <v>1404.1</v>
      </c>
    </row>
    <row r="360" spans="1:7" s="89" customFormat="1" ht="38.25" x14ac:dyDescent="0.2">
      <c r="A360" s="71" t="s">
        <v>450</v>
      </c>
      <c r="B360" s="77" t="s">
        <v>398</v>
      </c>
      <c r="C360" s="77"/>
      <c r="D360" s="77"/>
      <c r="E360" s="77"/>
      <c r="F360" s="77"/>
      <c r="G360" s="75">
        <f>G361</f>
        <v>1003.3595299999999</v>
      </c>
    </row>
    <row r="361" spans="1:7" ht="34.5" customHeight="1" x14ac:dyDescent="0.2">
      <c r="A361" s="21" t="s">
        <v>399</v>
      </c>
      <c r="B361" s="4" t="s">
        <v>400</v>
      </c>
      <c r="C361" s="4"/>
      <c r="D361" s="4"/>
      <c r="E361" s="4"/>
      <c r="F361" s="4"/>
      <c r="G361" s="5">
        <f>G362</f>
        <v>1003.3595299999999</v>
      </c>
    </row>
    <row r="362" spans="1:7" s="26" customFormat="1" ht="62.25" customHeight="1" x14ac:dyDescent="0.2">
      <c r="A362" s="13" t="s">
        <v>382</v>
      </c>
      <c r="B362" s="4" t="s">
        <v>401</v>
      </c>
      <c r="C362" s="4"/>
      <c r="D362" s="4" t="s">
        <v>328</v>
      </c>
      <c r="E362" s="4" t="s">
        <v>51</v>
      </c>
      <c r="F362" s="4" t="s">
        <v>46</v>
      </c>
      <c r="G362" s="5">
        <f>G363</f>
        <v>1003.3595299999999</v>
      </c>
    </row>
    <row r="363" spans="1:7" x14ac:dyDescent="0.2">
      <c r="A363" s="101" t="s">
        <v>87</v>
      </c>
      <c r="B363" s="6" t="s">
        <v>401</v>
      </c>
      <c r="C363" s="6" t="s">
        <v>60</v>
      </c>
      <c r="D363" s="6" t="s">
        <v>328</v>
      </c>
      <c r="E363" s="6" t="s">
        <v>51</v>
      </c>
      <c r="F363" s="6" t="s">
        <v>46</v>
      </c>
      <c r="G363" s="63">
        <v>1003.3595299999999</v>
      </c>
    </row>
    <row r="364" spans="1:7" s="89" customFormat="1" ht="38.25" x14ac:dyDescent="0.2">
      <c r="A364" s="71" t="s">
        <v>451</v>
      </c>
      <c r="B364" s="77" t="s">
        <v>305</v>
      </c>
      <c r="C364" s="77"/>
      <c r="D364" s="77"/>
      <c r="E364" s="77"/>
      <c r="F364" s="77"/>
      <c r="G364" s="75">
        <f>G365</f>
        <v>181</v>
      </c>
    </row>
    <row r="365" spans="1:7" ht="51" x14ac:dyDescent="0.2">
      <c r="A365" s="13" t="s">
        <v>304</v>
      </c>
      <c r="B365" s="4" t="s">
        <v>303</v>
      </c>
      <c r="C365" s="6"/>
      <c r="D365" s="6"/>
      <c r="E365" s="6"/>
      <c r="F365" s="6"/>
      <c r="G365" s="5">
        <f>G366</f>
        <v>181</v>
      </c>
    </row>
    <row r="366" spans="1:7" s="26" customFormat="1" ht="25.5" x14ac:dyDescent="0.2">
      <c r="A366" s="13" t="s">
        <v>84</v>
      </c>
      <c r="B366" s="4" t="s">
        <v>302</v>
      </c>
      <c r="C366" s="4"/>
      <c r="D366" s="4" t="s">
        <v>79</v>
      </c>
      <c r="E366" s="4" t="s">
        <v>34</v>
      </c>
      <c r="F366" s="4" t="s">
        <v>50</v>
      </c>
      <c r="G366" s="5">
        <f>G367</f>
        <v>181</v>
      </c>
    </row>
    <row r="367" spans="1:7" x14ac:dyDescent="0.2">
      <c r="A367" s="11" t="s">
        <v>355</v>
      </c>
      <c r="B367" s="6" t="s">
        <v>302</v>
      </c>
      <c r="C367" s="6" t="s">
        <v>59</v>
      </c>
      <c r="D367" s="6" t="s">
        <v>79</v>
      </c>
      <c r="E367" s="6" t="s">
        <v>34</v>
      </c>
      <c r="F367" s="6" t="s">
        <v>50</v>
      </c>
      <c r="G367" s="15">
        <v>181</v>
      </c>
    </row>
    <row r="368" spans="1:7" s="73" customFormat="1" ht="38.25" x14ac:dyDescent="0.2">
      <c r="A368" s="71" t="s">
        <v>452</v>
      </c>
      <c r="B368" s="77" t="s">
        <v>263</v>
      </c>
      <c r="C368" s="72"/>
      <c r="D368" s="72"/>
      <c r="E368" s="74"/>
      <c r="F368" s="74"/>
      <c r="G368" s="75">
        <f>G369</f>
        <v>2509.6</v>
      </c>
    </row>
    <row r="369" spans="1:9" ht="25.5" x14ac:dyDescent="0.2">
      <c r="A369" s="13" t="s">
        <v>266</v>
      </c>
      <c r="B369" s="4" t="s">
        <v>267</v>
      </c>
      <c r="C369" s="4"/>
      <c r="D369" s="4" t="s">
        <v>78</v>
      </c>
      <c r="E369" s="4" t="s">
        <v>38</v>
      </c>
      <c r="F369" s="4" t="s">
        <v>32</v>
      </c>
      <c r="G369" s="5">
        <f>G370+G372+G373</f>
        <v>2509.6</v>
      </c>
    </row>
    <row r="370" spans="1:9" ht="38.25" x14ac:dyDescent="0.2">
      <c r="A370" s="13" t="s">
        <v>262</v>
      </c>
      <c r="B370" s="4" t="s">
        <v>268</v>
      </c>
      <c r="C370" s="4"/>
      <c r="D370" s="4" t="s">
        <v>78</v>
      </c>
      <c r="E370" s="4" t="s">
        <v>38</v>
      </c>
      <c r="F370" s="4" t="s">
        <v>32</v>
      </c>
      <c r="G370" s="5">
        <f>G371</f>
        <v>2194.1</v>
      </c>
    </row>
    <row r="371" spans="1:9" ht="51" x14ac:dyDescent="0.2">
      <c r="A371" s="10" t="s">
        <v>62</v>
      </c>
      <c r="B371" s="6" t="s">
        <v>268</v>
      </c>
      <c r="C371" s="76" t="s">
        <v>65</v>
      </c>
      <c r="D371" s="6" t="s">
        <v>78</v>
      </c>
      <c r="E371" s="76" t="s">
        <v>38</v>
      </c>
      <c r="F371" s="76" t="s">
        <v>32</v>
      </c>
      <c r="G371" s="15">
        <v>2194.1</v>
      </c>
    </row>
    <row r="372" spans="1:9" ht="21.75" customHeight="1" x14ac:dyDescent="0.2">
      <c r="A372" s="10" t="s">
        <v>417</v>
      </c>
      <c r="B372" s="6" t="s">
        <v>268</v>
      </c>
      <c r="C372" s="76" t="s">
        <v>59</v>
      </c>
      <c r="D372" s="6" t="s">
        <v>77</v>
      </c>
      <c r="E372" s="76" t="s">
        <v>35</v>
      </c>
      <c r="F372" s="76" t="s">
        <v>37</v>
      </c>
      <c r="G372" s="15">
        <v>130</v>
      </c>
    </row>
    <row r="373" spans="1:9" ht="51" customHeight="1" x14ac:dyDescent="0.2">
      <c r="A373" s="10" t="s">
        <v>62</v>
      </c>
      <c r="B373" s="6" t="s">
        <v>268</v>
      </c>
      <c r="C373" s="76" t="s">
        <v>65</v>
      </c>
      <c r="D373" s="6" t="s">
        <v>78</v>
      </c>
      <c r="E373" s="76" t="s">
        <v>35</v>
      </c>
      <c r="F373" s="76" t="s">
        <v>46</v>
      </c>
      <c r="G373" s="15">
        <v>185.5</v>
      </c>
    </row>
    <row r="374" spans="1:9" s="89" customFormat="1" ht="51" x14ac:dyDescent="0.2">
      <c r="A374" s="71" t="s">
        <v>453</v>
      </c>
      <c r="B374" s="77" t="s">
        <v>309</v>
      </c>
      <c r="C374" s="77"/>
      <c r="D374" s="77"/>
      <c r="E374" s="77"/>
      <c r="F374" s="77"/>
      <c r="G374" s="75">
        <f>G375</f>
        <v>800</v>
      </c>
    </row>
    <row r="375" spans="1:9" s="26" customFormat="1" ht="25.5" x14ac:dyDescent="0.2">
      <c r="A375" s="13" t="s">
        <v>310</v>
      </c>
      <c r="B375" s="4" t="s">
        <v>308</v>
      </c>
      <c r="C375" s="83"/>
      <c r="D375" s="4" t="s">
        <v>27</v>
      </c>
      <c r="E375" s="83" t="s">
        <v>34</v>
      </c>
      <c r="F375" s="83" t="s">
        <v>50</v>
      </c>
      <c r="G375" s="5">
        <f>G376</f>
        <v>800</v>
      </c>
    </row>
    <row r="376" spans="1:9" s="26" customFormat="1" ht="38.25" x14ac:dyDescent="0.2">
      <c r="A376" s="13" t="s">
        <v>307</v>
      </c>
      <c r="B376" s="4" t="s">
        <v>306</v>
      </c>
      <c r="C376" s="83"/>
      <c r="D376" s="4" t="s">
        <v>27</v>
      </c>
      <c r="E376" s="83" t="s">
        <v>34</v>
      </c>
      <c r="F376" s="83" t="s">
        <v>50</v>
      </c>
      <c r="G376" s="5">
        <f>G377</f>
        <v>800</v>
      </c>
    </row>
    <row r="377" spans="1:9" x14ac:dyDescent="0.2">
      <c r="A377" s="11" t="s">
        <v>355</v>
      </c>
      <c r="B377" s="6" t="s">
        <v>306</v>
      </c>
      <c r="C377" s="76" t="s">
        <v>59</v>
      </c>
      <c r="D377" s="6" t="s">
        <v>27</v>
      </c>
      <c r="E377" s="76" t="s">
        <v>34</v>
      </c>
      <c r="F377" s="76" t="s">
        <v>50</v>
      </c>
      <c r="G377" s="15">
        <v>800</v>
      </c>
    </row>
    <row r="378" spans="1:9" ht="39.75" customHeight="1" x14ac:dyDescent="0.2">
      <c r="A378" s="71" t="s">
        <v>454</v>
      </c>
      <c r="B378" s="77" t="s">
        <v>291</v>
      </c>
      <c r="C378" s="72"/>
      <c r="D378" s="72"/>
      <c r="E378" s="74"/>
      <c r="F378" s="74"/>
      <c r="G378" s="75">
        <f>G379</f>
        <v>32352.403340000001</v>
      </c>
    </row>
    <row r="379" spans="1:9" ht="25.5" x14ac:dyDescent="0.2">
      <c r="A379" s="13" t="s">
        <v>294</v>
      </c>
      <c r="B379" s="4" t="s">
        <v>293</v>
      </c>
      <c r="C379" s="4"/>
      <c r="D379" s="4" t="s">
        <v>328</v>
      </c>
      <c r="E379" s="4" t="s">
        <v>36</v>
      </c>
      <c r="F379" s="4" t="s">
        <v>46</v>
      </c>
      <c r="G379" s="5">
        <f>G380</f>
        <v>32352.403340000001</v>
      </c>
    </row>
    <row r="380" spans="1:9" ht="25.5" x14ac:dyDescent="0.2">
      <c r="A380" s="13" t="s">
        <v>84</v>
      </c>
      <c r="B380" s="4" t="s">
        <v>292</v>
      </c>
      <c r="C380" s="4"/>
      <c r="D380" s="4" t="s">
        <v>328</v>
      </c>
      <c r="E380" s="4" t="s">
        <v>36</v>
      </c>
      <c r="F380" s="4" t="s">
        <v>46</v>
      </c>
      <c r="G380" s="5">
        <f>G381</f>
        <v>32352.403340000001</v>
      </c>
    </row>
    <row r="381" spans="1:9" x14ac:dyDescent="0.2">
      <c r="A381" s="11" t="s">
        <v>355</v>
      </c>
      <c r="B381" s="6" t="s">
        <v>292</v>
      </c>
      <c r="C381" s="76" t="s">
        <v>59</v>
      </c>
      <c r="D381" s="6" t="s">
        <v>328</v>
      </c>
      <c r="E381" s="6" t="s">
        <v>36</v>
      </c>
      <c r="F381" s="6" t="s">
        <v>46</v>
      </c>
      <c r="G381" s="65">
        <v>32352.403340000001</v>
      </c>
    </row>
    <row r="382" spans="1:9" x14ac:dyDescent="0.2">
      <c r="A382" s="34" t="s">
        <v>48</v>
      </c>
      <c r="B382" s="38"/>
      <c r="C382" s="38"/>
      <c r="D382" s="37"/>
      <c r="E382" s="38"/>
      <c r="F382" s="38"/>
      <c r="G382" s="56">
        <f>G19+G37+G58+G63+G93+G98+G118+G174+G229+G327+G331+G335+G350+G356+G368+G378+G341+G364+G374+G345+G360</f>
        <v>1617964.95126</v>
      </c>
    </row>
    <row r="383" spans="1:9" s="26" customFormat="1" x14ac:dyDescent="0.2">
      <c r="A383" s="1"/>
      <c r="B383" s="1"/>
      <c r="C383" s="1"/>
      <c r="D383" s="1"/>
      <c r="E383" s="1"/>
      <c r="F383" s="1"/>
      <c r="G383" s="1"/>
    </row>
    <row r="384" spans="1:9" s="16" customFormat="1" x14ac:dyDescent="0.2">
      <c r="A384" s="1"/>
      <c r="B384" s="1"/>
      <c r="C384" s="1"/>
      <c r="D384" s="1"/>
      <c r="E384" s="1"/>
      <c r="F384" s="1"/>
      <c r="G384" s="9">
        <v>1617964.95126</v>
      </c>
      <c r="I384" s="16">
        <f>1369839.4344+1947.46</f>
        <v>1371786.8943999999</v>
      </c>
    </row>
    <row r="385" spans="1:9" x14ac:dyDescent="0.2">
      <c r="G385" s="53"/>
    </row>
    <row r="386" spans="1:9" x14ac:dyDescent="0.2">
      <c r="G386" s="53">
        <f>G382-G384</f>
        <v>0</v>
      </c>
      <c r="I386" s="9">
        <f>G382-G368-G327-G174-G118</f>
        <v>1430756.8173100001</v>
      </c>
    </row>
    <row r="387" spans="1:9" x14ac:dyDescent="0.2">
      <c r="G387" s="53"/>
    </row>
    <row r="388" spans="1:9" x14ac:dyDescent="0.2">
      <c r="G388" s="53"/>
      <c r="I388" s="9">
        <f>I384-I386</f>
        <v>-58969.922910000198</v>
      </c>
    </row>
    <row r="389" spans="1:9" s="26" customFormat="1" x14ac:dyDescent="0.2">
      <c r="A389" s="1"/>
      <c r="B389" s="1"/>
      <c r="C389" s="1"/>
      <c r="D389" s="1"/>
      <c r="E389" s="1"/>
      <c r="F389" s="1"/>
      <c r="G389" s="9"/>
    </row>
    <row r="390" spans="1:9" s="27" customFormat="1" x14ac:dyDescent="0.2">
      <c r="A390" s="1"/>
      <c r="B390" s="1"/>
      <c r="C390" s="1"/>
      <c r="D390" s="1"/>
      <c r="E390" s="1"/>
      <c r="F390" s="1"/>
      <c r="G390" s="9"/>
    </row>
    <row r="391" spans="1:9" s="26" customFormat="1" x14ac:dyDescent="0.2">
      <c r="A391" s="1"/>
      <c r="B391" s="1"/>
      <c r="C391" s="1"/>
      <c r="D391" s="1"/>
      <c r="E391" s="1"/>
      <c r="F391" s="1"/>
      <c r="G391" s="9"/>
    </row>
    <row r="398" spans="1:9" s="27" customFormat="1" x14ac:dyDescent="0.2">
      <c r="A398" s="1"/>
      <c r="B398" s="1"/>
      <c r="C398" s="1"/>
      <c r="D398" s="1"/>
      <c r="E398" s="1"/>
      <c r="F398" s="1"/>
      <c r="G398" s="1"/>
    </row>
    <row r="404" spans="1:7" s="26" customFormat="1" x14ac:dyDescent="0.2">
      <c r="A404" s="1"/>
      <c r="B404" s="1"/>
      <c r="C404" s="1"/>
      <c r="D404" s="1"/>
      <c r="E404" s="1"/>
      <c r="F404" s="1"/>
      <c r="G404" s="1"/>
    </row>
    <row r="407" spans="1:7" s="26" customFormat="1" x14ac:dyDescent="0.2">
      <c r="A407" s="1"/>
      <c r="B407" s="1"/>
      <c r="C407" s="1"/>
      <c r="D407" s="1"/>
      <c r="E407" s="1"/>
      <c r="F407" s="1"/>
      <c r="G407" s="1"/>
    </row>
  </sheetData>
  <autoFilter ref="A18:G407" xr:uid="{00000000-0009-0000-0000-000000000000}"/>
  <customSheetViews>
    <customSheetView guid="{22CCFE3F-1FC6-45E5-81E4-247A6159C49A}" showPageBreaks="1" printArea="1" showAutoFilter="1" view="pageBreakPreview" topLeftCell="A87">
      <selection activeCell="A100" sqref="A100"/>
      <pageMargins left="0.39370078740157483" right="0.19685039370078741" top="0.19685039370078741" bottom="0.19685039370078741" header="0.11811023622047245" footer="0.11811023622047245"/>
      <pageSetup paperSize="9" scale="84" fitToHeight="19" orientation="portrait" r:id="rId1"/>
      <headerFooter alignWithMargins="0"/>
      <autoFilter ref="A18:G365" xr:uid="{1594F6D6-0F6C-4050-B540-6EA7D85C45CE}"/>
    </customSheetView>
    <customSheetView guid="{4A8C1AB3-5DA9-47FB-817E-011849C5C77F}" showPageBreaks="1" printArea="1" showAutoFilter="1" view="pageBreakPreview" topLeftCell="A126">
      <selection activeCell="A137" sqref="A137"/>
      <pageMargins left="0.39370078740157483" right="0.19685039370078741" top="0.19685039370078741" bottom="0.19685039370078741" header="0.11811023622047245" footer="0.11811023622047245"/>
      <pageSetup paperSize="9" scale="84" fitToHeight="19" orientation="portrait" r:id="rId2"/>
      <headerFooter alignWithMargins="0"/>
      <autoFilter ref="A20:G360" xr:uid="{95748506-DF86-44D6-839C-1BAC20B5CC06}"/>
    </customSheetView>
    <customSheetView guid="{58490BCE-6BC8-4F13-87FF-A675650C9317}" showPageBreaks="1" printArea="1" showAutoFilter="1" view="pageBreakPreview">
      <selection activeCell="G3" sqref="G3"/>
      <pageMargins left="0.39370078740157483" right="0.19685039370078741" top="0.19685039370078741" bottom="0.19685039370078741" header="0.11811023622047245" footer="0.11811023622047245"/>
      <pageSetup paperSize="9" scale="84" fitToHeight="19" orientation="portrait" r:id="rId3"/>
      <headerFooter alignWithMargins="0"/>
      <autoFilter ref="A20:G360" xr:uid="{99C6072C-EB7C-4A5E-93BD-8036F63BF5F8}"/>
    </customSheetView>
    <customSheetView guid="{DCF3657A-DF93-4A69-9EF2-D6334A730FBF}" showPageBreaks="1" printArea="1" showAutoFilter="1" view="pageBreakPreview" topLeftCell="A4">
      <selection activeCell="G3" sqref="G3"/>
      <pageMargins left="0.39370078740157483" right="0.19685039370078741" top="0.19685039370078741" bottom="0.19685039370078741" header="0.11811023622047245" footer="0.11811023622047245"/>
      <pageSetup paperSize="9" scale="84" fitToHeight="19" orientation="portrait" r:id="rId4"/>
      <headerFooter alignWithMargins="0"/>
      <autoFilter ref="A20:G360" xr:uid="{AAA2DBDC-AC24-489D-B404-D5ABD2B36B24}"/>
    </customSheetView>
    <customSheetView guid="{272C1EAD-DEB4-4BA3-949E-3CEAABD41B19}" showPageBreaks="1" printArea="1" showAutoFilter="1" view="pageBreakPreview">
      <selection activeCell="C9" sqref="C9"/>
      <pageMargins left="0.39370078740157483" right="0.19685039370078741" top="0.19685039370078741" bottom="0.19685039370078741" header="0.11811023622047245" footer="0.11811023622047245"/>
      <pageSetup paperSize="9" scale="84" fitToHeight="19" orientation="portrait" r:id="rId5"/>
      <headerFooter alignWithMargins="0"/>
      <autoFilter ref="A18:G364" xr:uid="{81ADF6D2-778E-4752-BB68-09D0CA7281EA}"/>
    </customSheetView>
    <customSheetView guid="{F3937C05-AF36-47B9-8638-B7F3F20947C6}" showPageBreaks="1" printArea="1" showAutoFilter="1" view="pageBreakPreview">
      <selection activeCell="G4" sqref="G4"/>
      <pageMargins left="0.39370078740157483" right="0.19685039370078741" top="0.19685039370078741" bottom="0.19685039370078741" header="0.11811023622047245" footer="0.11811023622047245"/>
      <pageSetup paperSize="9" scale="84" fitToHeight="19" orientation="portrait" r:id="rId6"/>
      <headerFooter alignWithMargins="0"/>
      <autoFilter ref="A18:G365" xr:uid="{C9CDA03F-2A47-437C-8EA9-6EC17ADBC7FD}"/>
    </customSheetView>
  </customSheetViews>
  <mergeCells count="6">
    <mergeCell ref="F10:G10"/>
    <mergeCell ref="A14:G14"/>
    <mergeCell ref="G17:G18"/>
    <mergeCell ref="E17:F17"/>
    <mergeCell ref="A17:A18"/>
    <mergeCell ref="D17:D18"/>
  </mergeCells>
  <phoneticPr fontId="0" type="noConversion"/>
  <pageMargins left="0.39370078740157483" right="0.19685039370078741" top="0.19685039370078741" bottom="0.19685039370078741" header="0.11811023622047245" footer="0.11811023622047245"/>
  <pageSetup paperSize="9" scale="84" fitToHeight="19" orientation="portrait" r:id="rId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Муниц.программы</vt:lpstr>
      <vt:lpstr>Муниц.программы!Область_печати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Тугутов</dc:creator>
  <cp:lastModifiedBy>Пользователь</cp:lastModifiedBy>
  <cp:lastPrinted>2025-06-02T08:01:07Z</cp:lastPrinted>
  <dcterms:created xsi:type="dcterms:W3CDTF">2004-12-22T00:45:04Z</dcterms:created>
  <dcterms:modified xsi:type="dcterms:W3CDTF">2025-06-02T08:08:27Z</dcterms:modified>
</cp:coreProperties>
</file>